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8800" windowHeight="12300"/>
  </bookViews>
  <sheets>
    <sheet name="F4 Schwellen" sheetId="1" r:id="rId1"/>
  </sheets>
  <externalReferences>
    <externalReference r:id="rId2"/>
  </externalReferences>
  <definedNames>
    <definedName name="Curr">'[1]F1 DB'!$S$1</definedName>
    <definedName name="_xlnm.Print_Area" localSheetId="0">'F4 Schwellen'!$A$1:$O$39</definedName>
    <definedName name="ProdUnit">'[1]F2 Gewinn'!$T$9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H30" i="1"/>
  <c r="K30" i="1"/>
  <c r="L30" i="1"/>
  <c r="O30" i="1"/>
  <c r="H31" i="1"/>
  <c r="K31" i="1"/>
  <c r="L31" i="1"/>
  <c r="O31" i="1"/>
  <c r="L6" i="1"/>
  <c r="N6" i="1"/>
  <c r="H33" i="1"/>
  <c r="L33" i="1"/>
  <c r="O33" i="1"/>
  <c r="H35" i="1"/>
  <c r="L4" i="1"/>
  <c r="N4" i="1"/>
  <c r="L35" i="1"/>
  <c r="O35" i="1"/>
  <c r="H36" i="1"/>
  <c r="L36" i="1"/>
  <c r="O36" i="1"/>
  <c r="H37" i="1"/>
  <c r="L37" i="1"/>
  <c r="O37" i="1"/>
  <c r="F7" i="1"/>
  <c r="J13" i="1"/>
  <c r="O13" i="1"/>
  <c r="F5" i="1"/>
  <c r="O14" i="1"/>
  <c r="F6" i="1"/>
  <c r="O15" i="1"/>
  <c r="L5" i="1"/>
  <c r="H17" i="1"/>
  <c r="N5" i="1"/>
  <c r="J17" i="1"/>
  <c r="O17" i="1"/>
  <c r="O18" i="1"/>
  <c r="L3" i="1"/>
  <c r="H21" i="1"/>
  <c r="N3" i="1"/>
  <c r="J21" i="1"/>
  <c r="O21" i="1"/>
  <c r="O22" i="1"/>
  <c r="H25" i="1"/>
  <c r="N7" i="1"/>
  <c r="L7" i="1"/>
  <c r="J25" i="1"/>
  <c r="O25" i="1"/>
  <c r="O27" i="1"/>
  <c r="O38" i="1"/>
  <c r="O39" i="1"/>
  <c r="N30" i="1"/>
  <c r="N31" i="1"/>
  <c r="N33" i="1"/>
  <c r="N35" i="1"/>
  <c r="N36" i="1"/>
  <c r="N37" i="1"/>
  <c r="N13" i="1"/>
  <c r="N15" i="1"/>
  <c r="N17" i="1"/>
  <c r="N18" i="1"/>
  <c r="N21" i="1"/>
  <c r="N22" i="1"/>
  <c r="N25" i="1"/>
  <c r="N27" i="1"/>
  <c r="N38" i="1"/>
  <c r="N39" i="1"/>
  <c r="M30" i="1"/>
  <c r="M31" i="1"/>
  <c r="O6" i="1"/>
  <c r="H32" i="1"/>
  <c r="L32" i="1"/>
  <c r="M32" i="1"/>
  <c r="M33" i="1"/>
  <c r="H34" i="1"/>
  <c r="O4" i="1"/>
  <c r="L34" i="1"/>
  <c r="M34" i="1"/>
  <c r="M35" i="1"/>
  <c r="M36" i="1"/>
  <c r="M37" i="1"/>
  <c r="M13" i="1"/>
  <c r="M14" i="1"/>
  <c r="M15" i="1"/>
  <c r="H16" i="1"/>
  <c r="O5" i="1"/>
  <c r="J16" i="1"/>
  <c r="M16" i="1"/>
  <c r="M17" i="1"/>
  <c r="M18" i="1"/>
  <c r="H20" i="1"/>
  <c r="O3" i="1"/>
  <c r="J20" i="1"/>
  <c r="M20" i="1"/>
  <c r="M21" i="1"/>
  <c r="M22" i="1"/>
  <c r="H24" i="1"/>
  <c r="O7" i="1"/>
  <c r="J24" i="1"/>
  <c r="M24" i="1"/>
  <c r="M25" i="1"/>
  <c r="H26" i="1"/>
  <c r="J26" i="1"/>
  <c r="M26" i="1"/>
  <c r="M27" i="1"/>
  <c r="M38" i="1"/>
  <c r="M39" i="1"/>
  <c r="L13" i="1"/>
  <c r="L15" i="1"/>
  <c r="L16" i="1"/>
  <c r="L17" i="1"/>
  <c r="L18" i="1"/>
  <c r="L20" i="1"/>
  <c r="L21" i="1"/>
  <c r="L22" i="1"/>
  <c r="L24" i="1"/>
  <c r="L25" i="1"/>
  <c r="L26" i="1"/>
  <c r="L27" i="1"/>
  <c r="L38" i="1"/>
  <c r="L39" i="1"/>
  <c r="E39" i="1"/>
  <c r="A39" i="1"/>
  <c r="E38" i="1"/>
  <c r="A38" i="1"/>
  <c r="I37" i="1"/>
  <c r="A37" i="1"/>
  <c r="I36" i="1"/>
  <c r="A36" i="1"/>
  <c r="A35" i="1"/>
  <c r="A34" i="1"/>
  <c r="A33" i="1"/>
  <c r="A32" i="1"/>
  <c r="I31" i="1"/>
  <c r="A31" i="1"/>
  <c r="I30" i="1"/>
  <c r="A30" i="1"/>
  <c r="A29" i="1"/>
  <c r="O28" i="1"/>
  <c r="N28" i="1"/>
  <c r="M28" i="1"/>
  <c r="L28" i="1"/>
  <c r="K13" i="1"/>
  <c r="K14" i="1"/>
  <c r="K15" i="1"/>
  <c r="K16" i="1"/>
  <c r="K17" i="1"/>
  <c r="K18" i="1"/>
  <c r="K20" i="1"/>
  <c r="K21" i="1"/>
  <c r="K22" i="1"/>
  <c r="K24" i="1"/>
  <c r="K25" i="1"/>
  <c r="K26" i="1"/>
  <c r="K27" i="1"/>
  <c r="K28" i="1"/>
  <c r="J15" i="1"/>
  <c r="J18" i="1"/>
  <c r="J22" i="1"/>
  <c r="J27" i="1"/>
  <c r="J28" i="1"/>
  <c r="F28" i="1"/>
  <c r="A28" i="1"/>
  <c r="F27" i="1"/>
  <c r="A27" i="1"/>
  <c r="I26" i="1"/>
  <c r="A26" i="1"/>
  <c r="I25" i="1"/>
  <c r="A25" i="1"/>
  <c r="I24" i="1"/>
  <c r="A24" i="1"/>
  <c r="O23" i="1"/>
  <c r="N23" i="1"/>
  <c r="M23" i="1"/>
  <c r="L23" i="1"/>
  <c r="K23" i="1"/>
  <c r="J23" i="1"/>
  <c r="F23" i="1"/>
  <c r="A23" i="1"/>
  <c r="F22" i="1"/>
  <c r="A22" i="1"/>
  <c r="A21" i="1"/>
  <c r="A20" i="1"/>
  <c r="O19" i="1"/>
  <c r="N19" i="1"/>
  <c r="M19" i="1"/>
  <c r="L19" i="1"/>
  <c r="K19" i="1"/>
  <c r="J19" i="1"/>
  <c r="F19" i="1"/>
  <c r="A19" i="1"/>
  <c r="F18" i="1"/>
  <c r="A18" i="1"/>
  <c r="A17" i="1"/>
  <c r="A16" i="1"/>
  <c r="A15" i="1"/>
  <c r="A14" i="1"/>
  <c r="A13" i="1"/>
  <c r="A12" i="1"/>
  <c r="A11" i="1"/>
  <c r="A10" i="1"/>
  <c r="A9" i="1"/>
  <c r="A8" i="1"/>
  <c r="G7" i="1"/>
  <c r="C7" i="1"/>
  <c r="A7" i="1"/>
  <c r="M6" i="1"/>
  <c r="G6" i="1"/>
  <c r="C6" i="1"/>
  <c r="A6" i="1"/>
  <c r="M5" i="1"/>
  <c r="G5" i="1"/>
  <c r="C5" i="1"/>
  <c r="A5" i="1"/>
  <c r="G4" i="1"/>
  <c r="F4" i="1"/>
  <c r="C4" i="1"/>
  <c r="A4" i="1"/>
  <c r="G3" i="1"/>
  <c r="C3" i="1"/>
  <c r="A3" i="1"/>
  <c r="A2" i="1"/>
  <c r="G1" i="1"/>
  <c r="A1" i="1"/>
</calcChain>
</file>

<file path=xl/sharedStrings.xml><?xml version="1.0" encoding="utf-8"?>
<sst xmlns="http://schemas.openxmlformats.org/spreadsheetml/2006/main" count="110" uniqueCount="61">
  <si>
    <t>&lt; ²ÕÛáõë³Ï 4 &gt;</t>
  </si>
  <si>
    <t>ê³ÑÙ³Ý³ÛÇÝ ·ÇÝ</t>
  </si>
  <si>
    <t>¶áñÍáÝÝ»ñÇ û·ï³·áñÍáõÙ</t>
  </si>
  <si>
    <t>ì³ñÓáõ-%</t>
  </si>
  <si>
    <t>ê»÷³Ï-%</t>
  </si>
  <si>
    <t>²ßË³ï³Ýù (³ñï³¹ñ.)</t>
  </si>
  <si>
    <t>Ù/Å³Ù</t>
  </si>
  <si>
    <t>ÀÝ¹Ñ.³ßË³ï³Ýù</t>
  </si>
  <si>
    <t>Þñç³Ý³éáõ ÙÇçáóÝ»ñ</t>
  </si>
  <si>
    <t>ÐÇÙÝ³Ï³Ý ÙÇçáóÝ»ñ</t>
  </si>
  <si>
    <t>ÐáÕ³ï³ñ³Íù</t>
  </si>
  <si>
    <t>Ñ³</t>
  </si>
  <si>
    <t>²ñï³¹ñáõÃÛ³Ý</t>
  </si>
  <si>
    <t>ºÏ³Ùï³µ»ñáõÃÛ³Ý</t>
  </si>
  <si>
    <t xml:space="preserve">Þ³ÑáõÛÃÇ </t>
  </si>
  <si>
    <t>Ðá¹í³ÍÝ»ñ</t>
  </si>
  <si>
    <t>ë³ÑÙ³Ý</t>
  </si>
  <si>
    <t>Ï»ï</t>
  </si>
  <si>
    <t>³é³Ýó</t>
  </si>
  <si>
    <t>ëáõµëÇ¹Ç³</t>
  </si>
  <si>
    <t>Ý»ñ³é.</t>
  </si>
  <si>
    <t xml:space="preserve"> </t>
  </si>
  <si>
    <t>Ð³Ù»Ù³ï³Ï³Ý ÷á÷áË³Ï³Ý Í³Ëù»ñ (Øº-Çó)</t>
  </si>
  <si>
    <t>–</t>
  </si>
  <si>
    <t>ÎáÕÙÝ³ÏÇ »Ï³-</t>
  </si>
  <si>
    <t>êáõµëÇ¹Ç³Ý»ñ</t>
  </si>
  <si>
    <t>–-</t>
  </si>
  <si>
    <t>ÙáõïÝ»ñÇ ³ñÅ»ù`</t>
  </si>
  <si>
    <t>²ÛÉ »Ï³ÙáõïÝ»ñ</t>
  </si>
  <si>
    <t>+</t>
  </si>
  <si>
    <t xml:space="preserve">Þñç.ÙÇçáóÝ»ñ` </t>
  </si>
  <si>
    <t>ë»÷.Ï³åÇï. ïáÏáë³¹ñáõÛù</t>
  </si>
  <si>
    <t>÷áË³éáõ Ï³åÇï³ÉÇ ïáÏáë.</t>
  </si>
  <si>
    <t>=</t>
  </si>
  <si>
    <t>öá÷áË³Ï³Ý Í³Ëù»ñ I /</t>
  </si>
  <si>
    <t>(²ñï³¹ñáõÃÛ³Ý ë³ÑÙ³Ý I)</t>
  </si>
  <si>
    <t>²ßË³ï³Ýù(²ñï.)</t>
  </si>
  <si>
    <t>ÀÝï³Ý.²àõÅ»ñÇ ¹ñáõÛù</t>
  </si>
  <si>
    <r>
      <t>¹</t>
    </r>
    <r>
      <rPr>
        <sz val="10"/>
        <rFont val="Arial"/>
        <family val="2"/>
      </rPr>
      <t>/</t>
    </r>
    <r>
      <rPr>
        <sz val="10"/>
        <rFont val="Arial AM"/>
        <family val="2"/>
      </rPr>
      <t>Ù/Å³Ù</t>
    </r>
  </si>
  <si>
    <t>²ßË³ï³í³ñÓ í³ñÓáõ ²àõÅ»ñ</t>
  </si>
  <si>
    <t>öá÷áË³Ï³Ý Í³Ëù»ñ II /</t>
  </si>
  <si>
    <t>(²ñï³¹ñáõÃÛ³Ý ë³ÑÙ³Ý II)</t>
  </si>
  <si>
    <t>ÐáÕ`</t>
  </si>
  <si>
    <t>ì³ñÓÇ ¹ñáõÛù, ë»÷.ÑáÕ»ñ</t>
  </si>
  <si>
    <t>ì³ñÓ í³ñÓ³Ï³Éí³Í ÑáÕ»ñ</t>
  </si>
  <si>
    <t>³ÛÉ ³ÛÉÁÝïñ³Ýù³ÛÇÝ Í³Ëù»ñ</t>
  </si>
  <si>
    <t>³éÏ³ÛáõÃÛ³Ý ¹»åùáõÙ ÙÇ³ÛÝ ³ñï³¹ñáõÃÛ³Ý ë³ÑÙ³ÝÇ Ñ³Ù³ñ</t>
  </si>
  <si>
    <t>(²ñï³¹ñáõÃÛ³Ý ë³ÑÙ³Ý III)</t>
  </si>
  <si>
    <t>Ð³ëï³ïáõÝ ¢ ÁÝ¹Ñ³Ýñ.Í³Ëù»ñ:</t>
  </si>
  <si>
    <t>ê³ñù³íáñáõÙÝ»ñ`</t>
  </si>
  <si>
    <t>²ÙáñïÇ½³óÇ³, ³å³Ñáí³·ñ.</t>
  </si>
  <si>
    <t>×</t>
  </si>
  <si>
    <t>Þ»Ýù»ñ`</t>
  </si>
  <si>
    <t>²ÙáñïÇ½³óÇ³, å³Ñå³ÝáõÙ</t>
  </si>
  <si>
    <t>ÐÇÙÝ.ÙÇçáóÝ»ñ:</t>
  </si>
  <si>
    <t>ë»÷.Ï³åÇï³ÉÇ ïáÏáë³¹ñáõÛù</t>
  </si>
  <si>
    <t>÷áË³éáõ Ï³åÇï³ÉÇ ïáÏáëÝ»ñ</t>
  </si>
  <si>
    <t>²ÛÉ Ñ³ëï³ïáõÝ Ñ³ïáõÏ Í³Ëù»ñ</t>
  </si>
  <si>
    <t>´³ßË»ÉÇ ÁÝ¹Ñ³Ýñ³Ï³Ý Í³Ëù»ñ (³é³Ýó ³ßË.)</t>
  </si>
  <si>
    <t>ÀÝ¹Ñ. Í³Ëù»ñ   /</t>
  </si>
  <si>
    <t>(ºÏ³Ùï³µ»ñáõÃÛ³Ý ë³ÑÙ³Ý ÑÙåï. ß³ÑáõÛÃÇ Ï»ï)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</si>
</sst>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;\-0.0;;@"/>
    <numFmt numFmtId="165" formatCode="#,##0.00;\-#,##0.00;;@"/>
    <numFmt numFmtId="166" formatCode="0%;\-0%;;@"/>
    <numFmt numFmtId="167" formatCode="0%\ ;\-0%\ ;;"/>
    <numFmt numFmtId="168" formatCode="0.0%;\-0.0%;;@"/>
    <numFmt numFmtId="169" formatCode="#,##0;\-#,##0;;@"/>
    <numFmt numFmtId="170" formatCode="0_)"/>
    <numFmt numFmtId="171" formatCode="0.00%;\-0.00%;;"/>
    <numFmt numFmtId="172" formatCode="#,##0;\-#,##0;;"/>
    <numFmt numFmtId="173" formatCode="0.00_)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 AM"/>
      <family val="2"/>
    </font>
    <font>
      <sz val="12"/>
      <name val="Arial AM"/>
      <family val="2"/>
    </font>
    <font>
      <sz val="10"/>
      <name val="Arial AM"/>
      <family val="2"/>
    </font>
    <font>
      <i/>
      <sz val="10"/>
      <name val="Arial AM"/>
      <family val="2"/>
    </font>
    <font>
      <b/>
      <u/>
      <sz val="12"/>
      <name val="Arial AM"/>
      <family val="2"/>
    </font>
    <font>
      <b/>
      <sz val="10"/>
      <color indexed="10"/>
      <name val="Arial AM"/>
      <family val="2"/>
    </font>
    <font>
      <b/>
      <sz val="12"/>
      <name val="Arial AM"/>
      <family val="2"/>
    </font>
    <font>
      <b/>
      <sz val="10"/>
      <name val="Arial AM"/>
      <family val="2"/>
    </font>
    <font>
      <sz val="12"/>
      <name val="Arial"/>
      <family val="2"/>
    </font>
    <font>
      <b/>
      <sz val="8"/>
      <name val="Arial AM"/>
      <family val="2"/>
    </font>
    <font>
      <sz val="10"/>
      <color indexed="10"/>
      <name val="Arial AM"/>
      <family val="2"/>
    </font>
    <font>
      <b/>
      <u/>
      <sz val="10"/>
      <name val="Arial AM"/>
      <family val="2"/>
    </font>
    <font>
      <b/>
      <sz val="9"/>
      <name val="Arial AM"/>
      <family val="2"/>
    </font>
    <font>
      <sz val="9"/>
      <name val="Arial AM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9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indexed="8"/>
      </left>
      <right/>
      <top style="thick">
        <color rgb="FFFF0000"/>
      </top>
      <bottom/>
      <diagonal/>
    </border>
    <border>
      <left/>
      <right style="double">
        <color indexed="8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n">
        <color indexed="8"/>
      </bottom>
      <diagonal/>
    </border>
    <border>
      <left style="thin">
        <color indexed="8"/>
      </left>
      <right style="thick">
        <color rgb="FFFF0000"/>
      </right>
      <top style="thin">
        <color indexed="8"/>
      </top>
      <bottom/>
      <diagonal/>
    </border>
    <border>
      <left style="thick">
        <color rgb="FFFF0000"/>
      </left>
      <right/>
      <top/>
      <bottom style="double">
        <color indexed="8"/>
      </bottom>
      <diagonal/>
    </border>
    <border>
      <left style="thick">
        <color rgb="FFFF0000"/>
      </left>
      <right/>
      <top style="double">
        <color indexed="8"/>
      </top>
      <bottom/>
      <diagonal/>
    </border>
    <border>
      <left style="thin">
        <color indexed="8"/>
      </left>
      <right style="thick">
        <color rgb="FFFF0000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/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n">
        <color indexed="64"/>
      </bottom>
      <diagonal/>
    </border>
    <border>
      <left style="thick">
        <color rgb="FFFF0000"/>
      </left>
      <right/>
      <top/>
      <bottom style="double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double">
        <color indexed="8"/>
      </left>
      <right style="thin">
        <color indexed="8"/>
      </right>
      <top/>
      <bottom style="thick">
        <color rgb="FFFF0000"/>
      </bottom>
      <diagonal/>
    </border>
    <border>
      <left style="thin">
        <color indexed="8"/>
      </left>
      <right style="double">
        <color indexed="8"/>
      </right>
      <top/>
      <bottom style="thick">
        <color rgb="FFFF0000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rgb="FFFF0000"/>
      </right>
      <top style="hair">
        <color indexed="8"/>
      </top>
      <bottom/>
      <diagonal/>
    </border>
    <border>
      <left style="thin">
        <color indexed="8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double">
        <color indexed="8"/>
      </left>
      <right style="thin">
        <color indexed="8"/>
      </right>
      <top style="thick">
        <color rgb="FFFF0000"/>
      </top>
      <bottom style="thick">
        <color rgb="FFFF0000"/>
      </bottom>
      <diagonal/>
    </border>
    <border>
      <left style="thin">
        <color indexed="8"/>
      </left>
      <right style="double">
        <color indexed="8"/>
      </right>
      <top style="thick">
        <color rgb="FFFF0000"/>
      </top>
      <bottom style="thick">
        <color rgb="FFFF0000"/>
      </bottom>
      <diagonal/>
    </border>
    <border>
      <left/>
      <right style="thin">
        <color indexed="8"/>
      </right>
      <top style="thick">
        <color rgb="FFFF0000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98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2" borderId="0" xfId="2" applyFont="1" applyFill="1" applyProtection="1"/>
    <xf numFmtId="0" fontId="7" fillId="0" borderId="0" xfId="3" quotePrefix="1" applyFont="1" applyBorder="1" applyAlignment="1" applyProtection="1">
      <alignment horizontal="right" vertical="center"/>
      <protection locked="0"/>
    </xf>
    <xf numFmtId="0" fontId="8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165" fontId="4" fillId="3" borderId="5" xfId="0" applyNumberFormat="1" applyFont="1" applyFill="1" applyBorder="1" applyProtection="1"/>
    <xf numFmtId="0" fontId="4" fillId="0" borderId="6" xfId="0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4" fontId="4" fillId="0" borderId="8" xfId="0" applyNumberFormat="1" applyFont="1" applyBorder="1"/>
    <xf numFmtId="3" fontId="4" fillId="0" borderId="8" xfId="0" applyNumberFormat="1" applyFont="1" applyBorder="1"/>
    <xf numFmtId="4" fontId="4" fillId="0" borderId="9" xfId="0" applyNumberFormat="1" applyFont="1" applyBorder="1"/>
    <xf numFmtId="166" fontId="4" fillId="3" borderId="10" xfId="1" applyNumberFormat="1" applyFont="1" applyFill="1" applyBorder="1" applyProtection="1">
      <protection locked="0"/>
    </xf>
    <xf numFmtId="167" fontId="4" fillId="0" borderId="11" xfId="1" applyNumberFormat="1" applyFont="1" applyBorder="1"/>
    <xf numFmtId="0" fontId="4" fillId="0" borderId="12" xfId="0" applyFont="1" applyBorder="1"/>
    <xf numFmtId="0" fontId="4" fillId="0" borderId="0" xfId="0" applyFont="1" applyBorder="1"/>
    <xf numFmtId="3" fontId="4" fillId="3" borderId="0" xfId="3" applyNumberFormat="1" applyFont="1" applyFill="1" applyBorder="1" applyProtection="1"/>
    <xf numFmtId="0" fontId="4" fillId="0" borderId="13" xfId="0" applyFont="1" applyBorder="1"/>
    <xf numFmtId="0" fontId="4" fillId="0" borderId="14" xfId="0" applyFont="1" applyBorder="1"/>
    <xf numFmtId="0" fontId="4" fillId="0" borderId="15" xfId="0" applyNumberFormat="1" applyFont="1" applyBorder="1"/>
    <xf numFmtId="3" fontId="4" fillId="3" borderId="15" xfId="0" applyNumberFormat="1" applyFont="1" applyFill="1" applyBorder="1" applyProtection="1">
      <protection locked="0"/>
    </xf>
    <xf numFmtId="166" fontId="4" fillId="3" borderId="16" xfId="1" applyNumberFormat="1" applyFont="1" applyFill="1" applyBorder="1" applyProtection="1">
      <protection locked="0"/>
    </xf>
    <xf numFmtId="167" fontId="4" fillId="0" borderId="17" xfId="1" applyNumberFormat="1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/>
    <xf numFmtId="3" fontId="4" fillId="3" borderId="8" xfId="0" applyNumberFormat="1" applyFont="1" applyFill="1" applyBorder="1" applyProtection="1"/>
    <xf numFmtId="0" fontId="4" fillId="0" borderId="9" xfId="0" applyFont="1" applyBorder="1" applyAlignment="1">
      <alignment horizontal="left"/>
    </xf>
    <xf numFmtId="0" fontId="4" fillId="0" borderId="15" xfId="0" applyFont="1" applyBorder="1"/>
    <xf numFmtId="3" fontId="4" fillId="0" borderId="15" xfId="0" applyNumberFormat="1" applyFont="1" applyBorder="1"/>
    <xf numFmtId="3" fontId="4" fillId="0" borderId="18" xfId="0" applyNumberFormat="1" applyFont="1" applyBorder="1"/>
    <xf numFmtId="0" fontId="4" fillId="0" borderId="0" xfId="0" quotePrefix="1" applyFont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/>
    <xf numFmtId="3" fontId="4" fillId="3" borderId="20" xfId="0" applyNumberFormat="1" applyFont="1" applyFill="1" applyBorder="1" applyProtection="1"/>
    <xf numFmtId="0" fontId="4" fillId="0" borderId="21" xfId="0" applyFont="1" applyBorder="1"/>
    <xf numFmtId="0" fontId="4" fillId="0" borderId="14" xfId="0" quotePrefix="1" applyFont="1" applyBorder="1" applyAlignment="1">
      <alignment horizontal="left"/>
    </xf>
    <xf numFmtId="0" fontId="4" fillId="0" borderId="22" xfId="0" quotePrefix="1" applyFont="1" applyBorder="1" applyAlignment="1">
      <alignment horizontal="left"/>
    </xf>
    <xf numFmtId="0" fontId="4" fillId="0" borderId="23" xfId="0" applyFont="1" applyBorder="1"/>
    <xf numFmtId="3" fontId="4" fillId="3" borderId="23" xfId="0" applyNumberFormat="1" applyFont="1" applyFill="1" applyBorder="1" applyProtection="1"/>
    <xf numFmtId="0" fontId="4" fillId="0" borderId="24" xfId="0" applyFont="1" applyBorder="1" applyAlignment="1">
      <alignment horizontal="left"/>
    </xf>
    <xf numFmtId="0" fontId="4" fillId="0" borderId="19" xfId="0" applyFont="1" applyBorder="1"/>
    <xf numFmtId="3" fontId="4" fillId="3" borderId="15" xfId="0" applyNumberFormat="1" applyFont="1" applyFill="1" applyBorder="1"/>
    <xf numFmtId="3" fontId="4" fillId="0" borderId="21" xfId="0" applyNumberFormat="1" applyFont="1" applyBorder="1"/>
    <xf numFmtId="166" fontId="4" fillId="3" borderId="25" xfId="1" applyNumberFormat="1" applyFont="1" applyFill="1" applyBorder="1" applyProtection="1">
      <protection locked="0"/>
    </xf>
    <xf numFmtId="167" fontId="4" fillId="0" borderId="26" xfId="1" applyNumberFormat="1" applyFont="1" applyBorder="1"/>
    <xf numFmtId="0" fontId="9" fillId="0" borderId="0" xfId="0" applyFont="1" applyBorder="1" applyAlignment="1">
      <alignment horizontal="centerContinuous"/>
    </xf>
    <xf numFmtId="0" fontId="9" fillId="0" borderId="27" xfId="0" applyFont="1" applyBorder="1" applyAlignment="1">
      <alignment horizontal="centerContinuous"/>
    </xf>
    <xf numFmtId="0" fontId="9" fillId="0" borderId="28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32" xfId="0" applyFont="1" applyBorder="1"/>
    <xf numFmtId="0" fontId="4" fillId="0" borderId="33" xfId="0" applyFont="1" applyBorder="1" applyAlignment="1">
      <alignment horizontal="centerContinuous"/>
    </xf>
    <xf numFmtId="0" fontId="4" fillId="0" borderId="34" xfId="0" applyFont="1" applyBorder="1" applyAlignment="1">
      <alignment horizontal="centerContinuous"/>
    </xf>
    <xf numFmtId="0" fontId="4" fillId="0" borderId="35" xfId="0" applyFont="1" applyBorder="1" applyAlignment="1">
      <alignment horizontal="left"/>
    </xf>
    <xf numFmtId="0" fontId="4" fillId="0" borderId="35" xfId="0" applyFont="1" applyBorder="1"/>
    <xf numFmtId="3" fontId="4" fillId="0" borderId="36" xfId="0" applyNumberFormat="1" applyFont="1" applyBorder="1" applyAlignment="1" applyProtection="1"/>
    <xf numFmtId="3" fontId="4" fillId="0" borderId="37" xfId="0" applyNumberFormat="1" applyFont="1" applyBorder="1" applyAlignment="1" applyProtection="1"/>
    <xf numFmtId="3" fontId="4" fillId="0" borderId="38" xfId="0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39" xfId="0" applyFont="1" applyBorder="1"/>
    <xf numFmtId="3" fontId="1" fillId="0" borderId="40" xfId="0" applyNumberFormat="1" applyFont="1" applyBorder="1" applyAlignment="1" applyProtection="1">
      <alignment horizontal="center"/>
    </xf>
    <xf numFmtId="3" fontId="4" fillId="0" borderId="41" xfId="0" applyNumberFormat="1" applyFont="1" applyBorder="1" applyAlignment="1" applyProtection="1"/>
    <xf numFmtId="0" fontId="4" fillId="0" borderId="39" xfId="0" quotePrefix="1" applyFont="1" applyBorder="1" applyAlignment="1">
      <alignment horizontal="left"/>
    </xf>
    <xf numFmtId="3" fontId="4" fillId="0" borderId="40" xfId="0" applyNumberFormat="1" applyFont="1" applyBorder="1" applyAlignment="1" applyProtection="1"/>
    <xf numFmtId="3" fontId="4" fillId="0" borderId="43" xfId="0" applyNumberFormat="1" applyFont="1" applyBorder="1" applyAlignment="1"/>
    <xf numFmtId="3" fontId="4" fillId="0" borderId="44" xfId="0" applyNumberFormat="1" applyFont="1" applyBorder="1" applyAlignment="1" applyProtection="1"/>
    <xf numFmtId="0" fontId="4" fillId="0" borderId="45" xfId="0" quotePrefix="1" applyFont="1" applyBorder="1" applyAlignment="1">
      <alignment horizontal="left"/>
    </xf>
    <xf numFmtId="0" fontId="4" fillId="0" borderId="46" xfId="0" applyFont="1" applyBorder="1"/>
    <xf numFmtId="168" fontId="4" fillId="3" borderId="46" xfId="1" applyNumberFormat="1" applyFont="1" applyFill="1" applyBorder="1" applyProtection="1">
      <protection locked="0"/>
    </xf>
    <xf numFmtId="0" fontId="4" fillId="0" borderId="46" xfId="0" applyFont="1" applyBorder="1" applyAlignment="1"/>
    <xf numFmtId="3" fontId="4" fillId="0" borderId="47" xfId="0" applyNumberFormat="1" applyFont="1" applyBorder="1" applyAlignment="1" applyProtection="1"/>
    <xf numFmtId="3" fontId="4" fillId="0" borderId="48" xfId="0" applyNumberFormat="1" applyFont="1" applyBorder="1" applyAlignment="1" applyProtection="1"/>
    <xf numFmtId="3" fontId="4" fillId="0" borderId="42" xfId="0" applyNumberFormat="1" applyFont="1" applyBorder="1" applyAlignment="1"/>
    <xf numFmtId="0" fontId="4" fillId="0" borderId="39" xfId="0" applyFont="1" applyBorder="1" applyAlignment="1">
      <alignment horizontal="left"/>
    </xf>
    <xf numFmtId="0" fontId="4" fillId="0" borderId="46" xfId="0" quotePrefix="1" applyFont="1" applyBorder="1" applyAlignment="1">
      <alignment horizontal="left"/>
    </xf>
    <xf numFmtId="0" fontId="9" fillId="0" borderId="46" xfId="0" quotePrefix="1" applyFont="1" applyBorder="1" applyAlignment="1">
      <alignment horizontal="left"/>
    </xf>
    <xf numFmtId="0" fontId="9" fillId="0" borderId="46" xfId="0" applyFont="1" applyBorder="1"/>
    <xf numFmtId="0" fontId="9" fillId="0" borderId="46" xfId="0" applyFont="1" applyBorder="1" applyAlignment="1"/>
    <xf numFmtId="3" fontId="9" fillId="0" borderId="47" xfId="0" applyNumberFormat="1" applyFont="1" applyBorder="1" applyAlignment="1" applyProtection="1"/>
    <xf numFmtId="3" fontId="9" fillId="0" borderId="48" xfId="0" applyNumberFormat="1" applyFont="1" applyBorder="1" applyAlignment="1" applyProtection="1"/>
    <xf numFmtId="3" fontId="2" fillId="0" borderId="47" xfId="0" applyNumberFormat="1" applyFont="1" applyBorder="1" applyAlignment="1" applyProtection="1"/>
    <xf numFmtId="3" fontId="2" fillId="0" borderId="42" xfId="0" applyNumberFormat="1" applyFont="1" applyBorder="1" applyAlignment="1"/>
    <xf numFmtId="0" fontId="9" fillId="0" borderId="49" xfId="0" quotePrefix="1" applyFont="1" applyBorder="1" applyAlignment="1">
      <alignment horizontal="left"/>
    </xf>
    <xf numFmtId="0" fontId="4" fillId="0" borderId="49" xfId="0" applyFont="1" applyBorder="1"/>
    <xf numFmtId="0" fontId="9" fillId="0" borderId="49" xfId="0" applyFont="1" applyBorder="1"/>
    <xf numFmtId="0" fontId="11" fillId="0" borderId="49" xfId="0" applyFont="1" applyBorder="1"/>
    <xf numFmtId="0" fontId="4" fillId="0" borderId="49" xfId="0" applyFont="1" applyBorder="1" applyAlignment="1"/>
    <xf numFmtId="3" fontId="9" fillId="0" borderId="50" xfId="0" applyNumberFormat="1" applyFont="1" applyBorder="1" applyAlignment="1" applyProtection="1"/>
    <xf numFmtId="3" fontId="9" fillId="0" borderId="51" xfId="0" applyNumberFormat="1" applyFont="1" applyBorder="1" applyAlignment="1" applyProtection="1"/>
    <xf numFmtId="3" fontId="2" fillId="0" borderId="50" xfId="0" applyNumberFormat="1" applyFont="1" applyBorder="1" applyAlignment="1"/>
    <xf numFmtId="3" fontId="2" fillId="0" borderId="52" xfId="0" applyNumberFormat="1" applyFont="1" applyBorder="1" applyAlignment="1" applyProtection="1"/>
    <xf numFmtId="0" fontId="4" fillId="0" borderId="0" xfId="0" quotePrefix="1" applyFont="1" applyBorder="1" applyAlignment="1">
      <alignment horizontal="left"/>
    </xf>
    <xf numFmtId="3" fontId="4" fillId="3" borderId="39" xfId="0" applyNumberFormat="1" applyFont="1" applyFill="1" applyBorder="1" applyAlignment="1" applyProtection="1">
      <protection locked="0"/>
    </xf>
    <xf numFmtId="3" fontId="4" fillId="3" borderId="46" xfId="0" applyNumberFormat="1" applyFont="1" applyFill="1" applyBorder="1" applyProtection="1">
      <protection locked="0"/>
    </xf>
    <xf numFmtId="3" fontId="4" fillId="0" borderId="47" xfId="0" applyNumberFormat="1" applyFont="1" applyBorder="1" applyAlignment="1"/>
    <xf numFmtId="0" fontId="4" fillId="0" borderId="39" xfId="0" applyFont="1" applyBorder="1" applyAlignment="1">
      <alignment horizontal="right"/>
    </xf>
    <xf numFmtId="169" fontId="4" fillId="3" borderId="39" xfId="0" applyNumberFormat="1" applyFont="1" applyFill="1" applyBorder="1" applyAlignment="1" applyProtection="1">
      <protection locked="0"/>
    </xf>
    <xf numFmtId="3" fontId="4" fillId="0" borderId="41" xfId="0" applyNumberFormat="1" applyFont="1" applyBorder="1" applyAlignment="1"/>
    <xf numFmtId="3" fontId="1" fillId="0" borderId="53" xfId="0" applyNumberFormat="1" applyFont="1" applyBorder="1" applyAlignment="1">
      <alignment horizontal="center"/>
    </xf>
    <xf numFmtId="0" fontId="4" fillId="0" borderId="46" xfId="0" applyFont="1" applyBorder="1" applyAlignment="1">
      <alignment horizontal="left"/>
    </xf>
    <xf numFmtId="0" fontId="4" fillId="0" borderId="46" xfId="0" quotePrefix="1" applyFont="1" applyBorder="1" applyAlignment="1">
      <alignment horizontal="right"/>
    </xf>
    <xf numFmtId="169" fontId="4" fillId="3" borderId="46" xfId="0" applyNumberFormat="1" applyFont="1" applyFill="1" applyBorder="1" applyAlignment="1" applyProtection="1">
      <protection locked="0"/>
    </xf>
    <xf numFmtId="3" fontId="4" fillId="0" borderId="48" xfId="0" applyNumberFormat="1" applyFont="1" applyBorder="1" applyAlignment="1"/>
    <xf numFmtId="3" fontId="4" fillId="0" borderId="54" xfId="0" applyNumberFormat="1" applyFont="1" applyBorder="1" applyAlignment="1" applyProtection="1"/>
    <xf numFmtId="0" fontId="12" fillId="0" borderId="0" xfId="4" applyFont="1"/>
    <xf numFmtId="0" fontId="9" fillId="0" borderId="55" xfId="0" applyFont="1" applyBorder="1"/>
    <xf numFmtId="0" fontId="4" fillId="0" borderId="55" xfId="0" applyFont="1" applyBorder="1"/>
    <xf numFmtId="0" fontId="11" fillId="0" borderId="55" xfId="0" applyFont="1" applyBorder="1"/>
    <xf numFmtId="3" fontId="9" fillId="0" borderId="56" xfId="0" applyNumberFormat="1" applyFont="1" applyBorder="1" applyAlignment="1" applyProtection="1"/>
    <xf numFmtId="3" fontId="9" fillId="0" borderId="57" xfId="0" applyNumberFormat="1" applyFont="1" applyBorder="1" applyAlignment="1" applyProtection="1"/>
    <xf numFmtId="3" fontId="2" fillId="0" borderId="56" xfId="0" applyNumberFormat="1" applyFont="1" applyBorder="1" applyAlignment="1"/>
    <xf numFmtId="3" fontId="2" fillId="0" borderId="58" xfId="0" applyNumberFormat="1" applyFont="1" applyBorder="1" applyAlignment="1" applyProtection="1"/>
    <xf numFmtId="0" fontId="13" fillId="0" borderId="0" xfId="0" quotePrefix="1" applyFont="1" applyBorder="1" applyAlignment="1">
      <alignment horizontal="left"/>
    </xf>
    <xf numFmtId="170" fontId="4" fillId="0" borderId="0" xfId="0" applyNumberFormat="1" applyFont="1" applyBorder="1" applyAlignment="1" applyProtection="1"/>
    <xf numFmtId="165" fontId="4" fillId="0" borderId="59" xfId="0" applyNumberFormat="1" applyFont="1" applyBorder="1" applyAlignment="1" applyProtection="1"/>
    <xf numFmtId="165" fontId="4" fillId="0" borderId="60" xfId="0" applyNumberFormat="1" applyFont="1" applyBorder="1" applyAlignment="1"/>
    <xf numFmtId="0" fontId="4" fillId="0" borderId="61" xfId="0" applyFont="1" applyBorder="1" applyAlignment="1">
      <alignment horizontal="left"/>
    </xf>
    <xf numFmtId="3" fontId="2" fillId="3" borderId="39" xfId="0" applyNumberFormat="1" applyFont="1" applyFill="1" applyBorder="1" applyAlignment="1" applyProtection="1">
      <protection locked="0"/>
    </xf>
    <xf numFmtId="3" fontId="4" fillId="0" borderId="39" xfId="0" applyNumberFormat="1" applyFont="1" applyBorder="1" applyProtection="1"/>
    <xf numFmtId="3" fontId="1" fillId="0" borderId="39" xfId="0" applyNumberFormat="1" applyFont="1" applyBorder="1" applyAlignment="1" applyProtection="1">
      <alignment horizontal="center"/>
    </xf>
    <xf numFmtId="171" fontId="4" fillId="3" borderId="39" xfId="1" applyNumberFormat="1" applyFont="1" applyFill="1" applyBorder="1" applyAlignment="1" applyProtection="1">
      <alignment horizontal="left"/>
      <protection locked="0"/>
    </xf>
    <xf numFmtId="172" fontId="4" fillId="3" borderId="39" xfId="0" applyNumberFormat="1" applyFont="1" applyFill="1" applyBorder="1" applyAlignment="1" applyProtection="1">
      <protection locked="0"/>
    </xf>
    <xf numFmtId="0" fontId="4" fillId="0" borderId="45" xfId="0" applyFont="1" applyBorder="1" applyAlignment="1">
      <alignment horizontal="left"/>
    </xf>
    <xf numFmtId="170" fontId="4" fillId="0" borderId="39" xfId="0" applyNumberFormat="1" applyFont="1" applyBorder="1" applyAlignment="1" applyProtection="1"/>
    <xf numFmtId="3" fontId="1" fillId="0" borderId="54" xfId="0" applyNumberFormat="1" applyFont="1" applyBorder="1" applyAlignment="1">
      <alignment horizontal="center"/>
    </xf>
    <xf numFmtId="3" fontId="4" fillId="3" borderId="46" xfId="0" applyNumberFormat="1" applyFont="1" applyFill="1" applyBorder="1" applyAlignment="1" applyProtection="1">
      <protection locked="0"/>
    </xf>
    <xf numFmtId="0" fontId="4" fillId="0" borderId="39" xfId="0" applyFont="1" applyBorder="1" applyAlignment="1"/>
    <xf numFmtId="170" fontId="4" fillId="0" borderId="39" xfId="0" applyNumberFormat="1" applyFont="1" applyBorder="1" applyProtection="1"/>
    <xf numFmtId="3" fontId="4" fillId="0" borderId="40" xfId="0" applyNumberFormat="1" applyFont="1" applyFill="1" applyBorder="1" applyAlignment="1" applyProtection="1"/>
    <xf numFmtId="0" fontId="15" fillId="0" borderId="0" xfId="0" applyFont="1"/>
    <xf numFmtId="165" fontId="9" fillId="0" borderId="0" xfId="0" applyNumberFormat="1" applyFont="1" applyBorder="1" applyAlignment="1" applyProtection="1"/>
    <xf numFmtId="0" fontId="9" fillId="0" borderId="62" xfId="0" applyFont="1" applyBorder="1"/>
    <xf numFmtId="0" fontId="9" fillId="0" borderId="63" xfId="0" applyFont="1" applyBorder="1"/>
    <xf numFmtId="0" fontId="9" fillId="0" borderId="64" xfId="0" applyFont="1" applyBorder="1" applyAlignment="1">
      <alignment horizontal="centerContinuous"/>
    </xf>
    <xf numFmtId="0" fontId="9" fillId="0" borderId="63" xfId="0" applyFont="1" applyBorder="1" applyAlignment="1">
      <alignment horizontal="centerContinuous"/>
    </xf>
    <xf numFmtId="0" fontId="9" fillId="0" borderId="65" xfId="0" applyFont="1" applyBorder="1" applyAlignment="1">
      <alignment horizontal="centerContinuous"/>
    </xf>
    <xf numFmtId="0" fontId="4" fillId="0" borderId="66" xfId="0" applyFont="1" applyBorder="1" applyAlignment="1">
      <alignment horizontal="centerContinuous"/>
    </xf>
    <xf numFmtId="0" fontId="9" fillId="0" borderId="67" xfId="0" applyFont="1" applyBorder="1" applyAlignment="1">
      <alignment horizontal="centerContinuous"/>
    </xf>
    <xf numFmtId="0" fontId="4" fillId="0" borderId="68" xfId="0" applyFont="1" applyBorder="1" applyAlignment="1">
      <alignment horizontal="centerContinuous"/>
    </xf>
    <xf numFmtId="0" fontId="4" fillId="0" borderId="67" xfId="0" applyFont="1" applyBorder="1"/>
    <xf numFmtId="0" fontId="4" fillId="0" borderId="69" xfId="0" applyFont="1" applyBorder="1" applyAlignment="1">
      <alignment horizontal="centerContinuous"/>
    </xf>
    <xf numFmtId="0" fontId="4" fillId="0" borderId="70" xfId="0" applyFont="1" applyBorder="1"/>
    <xf numFmtId="0" fontId="4" fillId="0" borderId="71" xfId="0" applyFont="1" applyBorder="1" applyAlignment="1">
      <alignment horizontal="left"/>
    </xf>
    <xf numFmtId="3" fontId="4" fillId="0" borderId="72" xfId="0" applyNumberFormat="1" applyFont="1" applyBorder="1" applyAlignment="1"/>
    <xf numFmtId="0" fontId="1" fillId="0" borderId="67" xfId="0" applyFont="1" applyBorder="1" applyAlignment="1">
      <alignment horizontal="center"/>
    </xf>
    <xf numFmtId="3" fontId="4" fillId="0" borderId="73" xfId="0" applyNumberFormat="1" applyFont="1" applyBorder="1" applyAlignment="1" applyProtection="1"/>
    <xf numFmtId="0" fontId="4" fillId="0" borderId="67" xfId="0" applyFont="1" applyBorder="1" applyAlignment="1">
      <alignment horizontal="left"/>
    </xf>
    <xf numFmtId="3" fontId="4" fillId="0" borderId="74" xfId="0" applyNumberFormat="1" applyFont="1" applyBorder="1" applyAlignment="1"/>
    <xf numFmtId="0" fontId="4" fillId="0" borderId="67" xfId="0" applyFont="1" applyBorder="1" applyAlignment="1">
      <alignment horizontal="center"/>
    </xf>
    <xf numFmtId="3" fontId="1" fillId="0" borderId="7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4" fillId="0" borderId="73" xfId="0" applyNumberFormat="1" applyFont="1" applyBorder="1" applyAlignment="1"/>
    <xf numFmtId="0" fontId="9" fillId="0" borderId="76" xfId="0" applyFont="1" applyBorder="1" applyAlignment="1">
      <alignment horizontal="center"/>
    </xf>
    <xf numFmtId="3" fontId="2" fillId="0" borderId="73" xfId="0" applyNumberFormat="1" applyFont="1" applyBorder="1" applyAlignment="1"/>
    <xf numFmtId="0" fontId="4" fillId="0" borderId="77" xfId="0" applyFont="1" applyBorder="1"/>
    <xf numFmtId="3" fontId="2" fillId="0" borderId="78" xfId="0" applyNumberFormat="1" applyFont="1" applyBorder="1" applyAlignment="1" applyProtection="1"/>
    <xf numFmtId="3" fontId="1" fillId="0" borderId="73" xfId="0" applyNumberFormat="1" applyFont="1" applyBorder="1" applyAlignment="1"/>
    <xf numFmtId="3" fontId="1" fillId="0" borderId="74" xfId="0" applyNumberFormat="1" applyFont="1" applyBorder="1" applyAlignment="1">
      <alignment horizontal="center"/>
    </xf>
    <xf numFmtId="0" fontId="4" fillId="0" borderId="79" xfId="0" applyFont="1" applyBorder="1"/>
    <xf numFmtId="3" fontId="2" fillId="0" borderId="80" xfId="0" applyNumberFormat="1" applyFont="1" applyBorder="1" applyAlignment="1" applyProtection="1"/>
    <xf numFmtId="165" fontId="4" fillId="0" borderId="81" xfId="0" applyNumberFormat="1" applyFont="1" applyBorder="1" applyAlignment="1"/>
    <xf numFmtId="0" fontId="4" fillId="0" borderId="76" xfId="0" applyFont="1" applyBorder="1" applyAlignment="1">
      <alignment horizontal="center"/>
    </xf>
    <xf numFmtId="0" fontId="4" fillId="0" borderId="82" xfId="0" applyFont="1" applyBorder="1"/>
    <xf numFmtId="0" fontId="9" fillId="0" borderId="83" xfId="0" quotePrefix="1" applyFont="1" applyBorder="1" applyAlignment="1">
      <alignment horizontal="left"/>
    </xf>
    <xf numFmtId="0" fontId="9" fillId="0" borderId="83" xfId="0" applyFont="1" applyBorder="1"/>
    <xf numFmtId="0" fontId="14" fillId="0" borderId="83" xfId="0" applyFont="1" applyBorder="1"/>
    <xf numFmtId="0" fontId="4" fillId="0" borderId="83" xfId="0" applyFont="1" applyBorder="1"/>
    <xf numFmtId="0" fontId="4" fillId="0" borderId="83" xfId="0" applyFont="1" applyBorder="1" applyAlignment="1"/>
    <xf numFmtId="3" fontId="9" fillId="0" borderId="84" xfId="0" applyNumberFormat="1" applyFont="1" applyBorder="1" applyAlignment="1" applyProtection="1"/>
    <xf numFmtId="3" fontId="9" fillId="0" borderId="85" xfId="0" applyNumberFormat="1" applyFont="1" applyBorder="1" applyAlignment="1" applyProtection="1"/>
    <xf numFmtId="0" fontId="4" fillId="0" borderId="45" xfId="0" applyFont="1" applyBorder="1"/>
    <xf numFmtId="3" fontId="4" fillId="3" borderId="45" xfId="0" applyNumberFormat="1" applyFont="1" applyFill="1" applyBorder="1" applyAlignment="1" applyProtection="1">
      <protection locked="0"/>
    </xf>
    <xf numFmtId="170" fontId="4" fillId="0" borderId="45" xfId="0" applyNumberFormat="1" applyFont="1" applyBorder="1" applyProtection="1"/>
    <xf numFmtId="170" fontId="4" fillId="0" borderId="45" xfId="0" applyNumberFormat="1" applyFont="1" applyBorder="1" applyAlignment="1" applyProtection="1"/>
    <xf numFmtId="3" fontId="4" fillId="0" borderId="86" xfId="0" applyNumberFormat="1" applyFont="1" applyFill="1" applyBorder="1" applyAlignment="1" applyProtection="1"/>
    <xf numFmtId="3" fontId="4" fillId="0" borderId="87" xfId="0" applyNumberFormat="1" applyFont="1" applyBorder="1" applyAlignment="1"/>
    <xf numFmtId="3" fontId="4" fillId="0" borderId="86" xfId="0" applyNumberFormat="1" applyFont="1" applyBorder="1" applyAlignment="1" applyProtection="1"/>
    <xf numFmtId="3" fontId="4" fillId="0" borderId="88" xfId="0" applyNumberFormat="1" applyFont="1" applyBorder="1" applyAlignment="1"/>
    <xf numFmtId="3" fontId="9" fillId="0" borderId="84" xfId="0" applyNumberFormat="1" applyFont="1" applyBorder="1" applyAlignment="1"/>
    <xf numFmtId="3" fontId="9" fillId="0" borderId="89" xfId="0" applyNumberFormat="1" applyFont="1" applyBorder="1" applyAlignment="1"/>
    <xf numFmtId="0" fontId="9" fillId="0" borderId="90" xfId="0" applyFont="1" applyBorder="1" applyAlignment="1">
      <alignment horizontal="center"/>
    </xf>
    <xf numFmtId="0" fontId="9" fillId="0" borderId="91" xfId="0" quotePrefix="1" applyFont="1" applyBorder="1" applyAlignment="1">
      <alignment horizontal="left"/>
    </xf>
    <xf numFmtId="0" fontId="9" fillId="0" borderId="91" xfId="0" applyFont="1" applyBorder="1"/>
    <xf numFmtId="0" fontId="4" fillId="0" borderId="91" xfId="0" applyFont="1" applyBorder="1"/>
    <xf numFmtId="173" fontId="4" fillId="0" borderId="91" xfId="0" applyNumberFormat="1" applyFont="1" applyBorder="1" applyAlignment="1"/>
    <xf numFmtId="0" fontId="4" fillId="0" borderId="91" xfId="0" applyFont="1" applyBorder="1" applyAlignment="1"/>
    <xf numFmtId="3" fontId="9" fillId="0" borderId="92" xfId="0" applyNumberFormat="1" applyFont="1" applyBorder="1" applyAlignment="1" applyProtection="1"/>
    <xf numFmtId="3" fontId="9" fillId="0" borderId="93" xfId="0" applyNumberFormat="1" applyFont="1" applyBorder="1" applyAlignment="1" applyProtection="1"/>
    <xf numFmtId="3" fontId="9" fillId="0" borderId="94" xfId="0" applyNumberFormat="1" applyFont="1" applyBorder="1" applyAlignment="1"/>
    <xf numFmtId="3" fontId="9" fillId="0" borderId="95" xfId="0" applyNumberFormat="1" applyFont="1" applyBorder="1" applyAlignment="1"/>
  </cellXfs>
  <cellStyles count="5">
    <cellStyle name="LookUpText" xfId="2"/>
    <cellStyle name="Prozent" xfId="1" builtinId="5"/>
    <cellStyle name="Standard" xfId="0" builtinId="0"/>
    <cellStyle name="Standard_Mafru_Mod" xfId="4"/>
    <cellStyle name="Standard_Weiz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PAS%20MOOC/AM-Subtitle/Kopie%20von%2003_Marktfruchtbau-arm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>
        <row r="1">
          <cell r="N1" t="str">
            <v>Ñ³</v>
          </cell>
          <cell r="S1" t="str">
            <v>¹ñ³Ù</v>
          </cell>
        </row>
      </sheetData>
      <sheetData sheetId="3"/>
      <sheetData sheetId="4"/>
      <sheetData sheetId="5"/>
      <sheetData sheetId="6">
        <row r="1">
          <cell r="I1" t="str">
            <v>²ßÝ³Ý³ó³Ý óáñ»Ý</v>
          </cell>
        </row>
        <row r="3">
          <cell r="C3" t="str">
            <v>´»ñù</v>
          </cell>
          <cell r="E3">
            <v>20</v>
          </cell>
          <cell r="L3">
            <v>50</v>
          </cell>
          <cell r="O3">
            <v>0</v>
          </cell>
        </row>
        <row r="4">
          <cell r="C4" t="str">
            <v>¶ÇÝ</v>
          </cell>
          <cell r="E4">
            <v>9750</v>
          </cell>
          <cell r="L4">
            <v>20</v>
          </cell>
          <cell r="O4">
            <v>0.3</v>
          </cell>
        </row>
        <row r="5">
          <cell r="C5" t="str">
            <v>êáõµëÇ¹Ç³Ý»ñ</v>
          </cell>
          <cell r="E5">
            <v>30000</v>
          </cell>
          <cell r="L5">
            <v>112750.8</v>
          </cell>
          <cell r="O5">
            <v>0.2</v>
          </cell>
        </row>
        <row r="6">
          <cell r="C6" t="str">
            <v>ºñÏñáñ¹. Ñ³ëáõÛÃ</v>
          </cell>
          <cell r="E6">
            <v>125000</v>
          </cell>
          <cell r="L6">
            <v>115000</v>
          </cell>
          <cell r="O6">
            <v>0.3</v>
          </cell>
        </row>
        <row r="7">
          <cell r="C7" t="str">
            <v>Ð³Ù»Ù³ï³Ï³Ý öÌ</v>
          </cell>
          <cell r="E7">
            <v>187918</v>
          </cell>
          <cell r="L7">
            <v>1</v>
          </cell>
          <cell r="O7">
            <v>0.4</v>
          </cell>
        </row>
        <row r="9">
          <cell r="T9" t="str">
            <v>ó</v>
          </cell>
        </row>
        <row r="15">
          <cell r="H15">
            <v>0.08</v>
          </cell>
        </row>
        <row r="16">
          <cell r="H16">
            <v>0.15</v>
          </cell>
        </row>
        <row r="18">
          <cell r="H18">
            <v>300</v>
          </cell>
        </row>
        <row r="19">
          <cell r="H19">
            <v>400</v>
          </cell>
        </row>
        <row r="21">
          <cell r="H21">
            <v>50000</v>
          </cell>
        </row>
        <row r="22">
          <cell r="H22">
            <v>60000</v>
          </cell>
        </row>
        <row r="26">
          <cell r="F26">
            <v>150000</v>
          </cell>
          <cell r="I26">
            <v>0.1</v>
          </cell>
          <cell r="L26">
            <v>0.01</v>
          </cell>
        </row>
        <row r="27">
          <cell r="F27">
            <v>80000</v>
          </cell>
          <cell r="I27">
            <v>0.04</v>
          </cell>
          <cell r="L27">
            <v>0.01</v>
          </cell>
        </row>
        <row r="28">
          <cell r="H28">
            <v>0.08</v>
          </cell>
        </row>
        <row r="29">
          <cell r="H29">
            <v>0.15</v>
          </cell>
        </row>
        <row r="30">
          <cell r="H30">
            <v>300</v>
          </cell>
        </row>
        <row r="31">
          <cell r="H31">
            <v>400</v>
          </cell>
        </row>
        <row r="32">
          <cell r="I32">
            <v>30000</v>
          </cell>
        </row>
        <row r="33">
          <cell r="I33">
            <v>20000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5"/>
  <sheetViews>
    <sheetView showGridLines="0" tabSelected="1" zoomScaleNormal="100" workbookViewId="0">
      <selection activeCell="J43" sqref="J43"/>
    </sheetView>
  </sheetViews>
  <sheetFormatPr baseColWidth="10" defaultRowHeight="12.75" x14ac:dyDescent="0.2"/>
  <cols>
    <col min="1" max="1" width="3.140625" style="3" customWidth="1"/>
    <col min="2" max="2" width="1.7109375" style="3" customWidth="1"/>
    <col min="3" max="3" width="4.140625" style="3" customWidth="1"/>
    <col min="4" max="4" width="16.42578125" style="3" customWidth="1"/>
    <col min="5" max="5" width="7.140625" style="3" customWidth="1"/>
    <col min="6" max="6" width="11" style="3" customWidth="1"/>
    <col min="7" max="7" width="8.85546875" style="3" customWidth="1"/>
    <col min="8" max="8" width="6.42578125" style="3" customWidth="1"/>
    <col min="9" max="9" width="8.5703125" style="3" customWidth="1"/>
    <col min="10" max="15" width="10.7109375" style="3" customWidth="1"/>
    <col min="16" max="16384" width="11.42578125" style="3"/>
  </cols>
  <sheetData>
    <row r="1" spans="1:18" ht="15" x14ac:dyDescent="0.2">
      <c r="A1" s="1">
        <f t="shared" ref="A1:A39" ca="1" si="0">CELL("Row",A1)</f>
        <v>1</v>
      </c>
      <c r="B1" s="2"/>
      <c r="D1" s="4"/>
      <c r="G1" s="5" t="str">
        <f>'[1]F2 Gewinn'!$I$1</f>
        <v>²ßÝ³Ý³ó³Ý óáñ»Ý</v>
      </c>
      <c r="H1" s="5"/>
      <c r="I1" s="5"/>
      <c r="J1" s="5"/>
      <c r="O1" s="6" t="s">
        <v>0</v>
      </c>
    </row>
    <row r="2" spans="1:18" ht="15" x14ac:dyDescent="0.2">
      <c r="A2" s="1">
        <f t="shared" ca="1" si="0"/>
        <v>2</v>
      </c>
      <c r="B2" s="2"/>
      <c r="C2" s="7" t="s">
        <v>1</v>
      </c>
      <c r="D2" s="4"/>
      <c r="J2" s="8" t="s">
        <v>2</v>
      </c>
      <c r="N2" s="9" t="s">
        <v>3</v>
      </c>
      <c r="O2" s="10" t="s">
        <v>4</v>
      </c>
    </row>
    <row r="3" spans="1:18" ht="15" x14ac:dyDescent="0.2">
      <c r="A3" s="1">
        <f t="shared" ca="1" si="0"/>
        <v>3</v>
      </c>
      <c r="B3" s="2"/>
      <c r="C3" s="11" t="str">
        <f>'[1]F2 Gewinn'!$C$3</f>
        <v>´»ñù</v>
      </c>
      <c r="D3" s="12"/>
      <c r="E3" s="12"/>
      <c r="F3" s="13">
        <f>'[1]F2 Gewinn'!E3</f>
        <v>20</v>
      </c>
      <c r="G3" s="14" t="str">
        <f>ProdUnit&amp;"/"&amp;Unit</f>
        <v>ó/Ñ³</v>
      </c>
      <c r="J3" s="15" t="s">
        <v>5</v>
      </c>
      <c r="K3" s="16"/>
      <c r="L3" s="17">
        <f>'[1]F2 Gewinn'!$L$3</f>
        <v>50</v>
      </c>
      <c r="M3" s="18" t="s">
        <v>6</v>
      </c>
      <c r="N3" s="19">
        <f>'[1]F2 Gewinn'!O3</f>
        <v>0</v>
      </c>
      <c r="O3" s="20">
        <f>IF(L3=0,0,100%-N3)</f>
        <v>1</v>
      </c>
    </row>
    <row r="4" spans="1:18" ht="15" x14ac:dyDescent="0.2">
      <c r="A4" s="1">
        <f t="shared" ca="1" si="0"/>
        <v>4</v>
      </c>
      <c r="B4" s="2"/>
      <c r="C4" s="21" t="str">
        <f>'[1]F2 Gewinn'!$C$4</f>
        <v>¶ÇÝ</v>
      </c>
      <c r="D4" s="22"/>
      <c r="E4" s="22"/>
      <c r="F4" s="23">
        <f>'[1]F2 Gewinn'!E4</f>
        <v>9750</v>
      </c>
      <c r="G4" s="24" t="str">
        <f>Curr&amp;"/"&amp;ProdUnit</f>
        <v>¹ñ³Ù/ó</v>
      </c>
      <c r="J4" s="25" t="s">
        <v>7</v>
      </c>
      <c r="K4" s="26"/>
      <c r="L4" s="27">
        <f>'[1]F2 Gewinn'!$L$4</f>
        <v>20</v>
      </c>
      <c r="M4" s="18" t="s">
        <v>6</v>
      </c>
      <c r="N4" s="28">
        <f>'[1]F2 Gewinn'!O4</f>
        <v>0.3</v>
      </c>
      <c r="O4" s="29">
        <f>IF(L4=0,0,100%-N4)</f>
        <v>0.7</v>
      </c>
    </row>
    <row r="5" spans="1:18" ht="15" x14ac:dyDescent="0.2">
      <c r="A5" s="1">
        <f t="shared" ca="1" si="0"/>
        <v>5</v>
      </c>
      <c r="B5" s="2"/>
      <c r="C5" s="30" t="str">
        <f>'[1]F2 Gewinn'!$C$5</f>
        <v>êáõµëÇ¹Ç³Ý»ñ</v>
      </c>
      <c r="D5" s="31"/>
      <c r="E5" s="31"/>
      <c r="F5" s="32">
        <f>'[1]F2 Gewinn'!E5</f>
        <v>30000</v>
      </c>
      <c r="G5" s="33" t="str">
        <f>Curr&amp;"/"&amp;Unit</f>
        <v>¹ñ³Ù/Ñ³</v>
      </c>
      <c r="J5" s="25" t="s">
        <v>8</v>
      </c>
      <c r="K5" s="34"/>
      <c r="L5" s="35">
        <f>'[1]F2 Gewinn'!$L$5</f>
        <v>112750.8</v>
      </c>
      <c r="M5" s="36" t="str">
        <f>Curr</f>
        <v>¹ñ³Ù</v>
      </c>
      <c r="N5" s="28">
        <f>'[1]F2 Gewinn'!O5</f>
        <v>0.2</v>
      </c>
      <c r="O5" s="29">
        <f>IF(L5=0,0,100%-N5)</f>
        <v>0.8</v>
      </c>
      <c r="R5" s="37"/>
    </row>
    <row r="6" spans="1:18" ht="15" x14ac:dyDescent="0.2">
      <c r="A6" s="1">
        <f t="shared" ca="1" si="0"/>
        <v>6</v>
      </c>
      <c r="B6" s="2"/>
      <c r="C6" s="38" t="str">
        <f>'[1]F2 Gewinn'!$C$6</f>
        <v>ºñÏñáñ¹. Ñ³ëáõÛÃ</v>
      </c>
      <c r="D6" s="39"/>
      <c r="E6" s="39"/>
      <c r="F6" s="40">
        <f>'[1]F2 Gewinn'!E6</f>
        <v>125000</v>
      </c>
      <c r="G6" s="41" t="str">
        <f>Curr&amp;"/"&amp;Unit</f>
        <v>¹ñ³Ù/Ñ³</v>
      </c>
      <c r="J6" s="42" t="s">
        <v>9</v>
      </c>
      <c r="K6" s="34"/>
      <c r="L6" s="35">
        <f>'[1]F2 Gewinn'!$L$6</f>
        <v>115000</v>
      </c>
      <c r="M6" s="36" t="str">
        <f>Curr</f>
        <v>¹ñ³Ù</v>
      </c>
      <c r="N6" s="28">
        <f>'[1]F2 Gewinn'!O6</f>
        <v>0.3</v>
      </c>
      <c r="O6" s="29">
        <f>IF(L6=0,0,100%-N6)</f>
        <v>0.7</v>
      </c>
    </row>
    <row r="7" spans="1:18" ht="15" x14ac:dyDescent="0.2">
      <c r="A7" s="1">
        <f t="shared" ca="1" si="0"/>
        <v>7</v>
      </c>
      <c r="B7" s="2"/>
      <c r="C7" s="43" t="str">
        <f>'[1]F2 Gewinn'!$C$7</f>
        <v>Ð³Ù»Ù³ï³Ï³Ý öÌ</v>
      </c>
      <c r="D7" s="44"/>
      <c r="E7" s="44"/>
      <c r="F7" s="45">
        <f>'[1]F2 Gewinn'!E7</f>
        <v>187918</v>
      </c>
      <c r="G7" s="46" t="str">
        <f>Curr&amp;"/"&amp;Unit</f>
        <v>¹ñ³Ù/Ñ³</v>
      </c>
      <c r="J7" s="47" t="s">
        <v>10</v>
      </c>
      <c r="K7" s="39"/>
      <c r="L7" s="48">
        <f>'[1]F2 Gewinn'!$L$7</f>
        <v>1</v>
      </c>
      <c r="M7" s="49" t="s">
        <v>11</v>
      </c>
      <c r="N7" s="50">
        <f>'[1]F2 Gewinn'!O7</f>
        <v>0.4</v>
      </c>
      <c r="O7" s="51">
        <f>IF(L7=0,0,100%-N7)</f>
        <v>0.6</v>
      </c>
    </row>
    <row r="8" spans="1:18" ht="15.75" thickBot="1" x14ac:dyDescent="0.25">
      <c r="A8" s="1">
        <f t="shared" ca="1" si="0"/>
        <v>8</v>
      </c>
      <c r="B8" s="2"/>
    </row>
    <row r="9" spans="1:18" ht="15.75" thickTop="1" x14ac:dyDescent="0.2">
      <c r="A9" s="1">
        <f t="shared" ca="1" si="0"/>
        <v>9</v>
      </c>
      <c r="B9" s="2"/>
      <c r="C9" s="139"/>
      <c r="D9" s="140"/>
      <c r="E9" s="140"/>
      <c r="F9" s="140"/>
      <c r="G9" s="140"/>
      <c r="H9" s="140"/>
      <c r="I9" s="140"/>
      <c r="J9" s="141" t="s">
        <v>12</v>
      </c>
      <c r="K9" s="142"/>
      <c r="L9" s="141" t="s">
        <v>13</v>
      </c>
      <c r="M9" s="143"/>
      <c r="N9" s="141" t="s">
        <v>14</v>
      </c>
      <c r="O9" s="144"/>
    </row>
    <row r="10" spans="1:18" ht="15" x14ac:dyDescent="0.2">
      <c r="A10" s="1">
        <f t="shared" ca="1" si="0"/>
        <v>10</v>
      </c>
      <c r="B10" s="2"/>
      <c r="C10" s="145" t="s">
        <v>15</v>
      </c>
      <c r="D10" s="52"/>
      <c r="E10" s="52"/>
      <c r="F10" s="52"/>
      <c r="G10" s="52"/>
      <c r="H10" s="52"/>
      <c r="I10" s="52"/>
      <c r="J10" s="53" t="s">
        <v>16</v>
      </c>
      <c r="K10" s="54"/>
      <c r="L10" s="53" t="s">
        <v>16</v>
      </c>
      <c r="M10" s="55"/>
      <c r="N10" s="53" t="s">
        <v>17</v>
      </c>
      <c r="O10" s="146"/>
    </row>
    <row r="11" spans="1:18" ht="15" x14ac:dyDescent="0.2">
      <c r="A11" s="1">
        <f t="shared" ca="1" si="0"/>
        <v>11</v>
      </c>
      <c r="B11" s="2"/>
      <c r="C11" s="147"/>
      <c r="D11" s="22"/>
      <c r="E11" s="22"/>
      <c r="F11" s="22"/>
      <c r="G11" s="22"/>
      <c r="H11" s="22"/>
      <c r="I11" s="22"/>
      <c r="J11" s="56" t="s">
        <v>18</v>
      </c>
      <c r="K11" s="57" t="s">
        <v>19</v>
      </c>
      <c r="L11" s="56" t="s">
        <v>18</v>
      </c>
      <c r="M11" s="57" t="s">
        <v>19</v>
      </c>
      <c r="N11" s="56" t="s">
        <v>18</v>
      </c>
      <c r="O11" s="148" t="s">
        <v>19</v>
      </c>
    </row>
    <row r="12" spans="1:18" ht="15.75" thickBot="1" x14ac:dyDescent="0.25">
      <c r="A12" s="1">
        <f t="shared" ca="1" si="0"/>
        <v>12</v>
      </c>
      <c r="B12" s="2"/>
      <c r="C12" s="149"/>
      <c r="D12" s="58"/>
      <c r="E12" s="58"/>
      <c r="F12" s="58"/>
      <c r="G12" s="58"/>
      <c r="H12" s="58"/>
      <c r="I12" s="58"/>
      <c r="J12" s="59" t="s">
        <v>19</v>
      </c>
      <c r="K12" s="60" t="s">
        <v>20</v>
      </c>
      <c r="L12" s="59" t="s">
        <v>19</v>
      </c>
      <c r="M12" s="60" t="s">
        <v>20</v>
      </c>
      <c r="N12" s="59" t="s">
        <v>19</v>
      </c>
      <c r="O12" s="146" t="s">
        <v>20</v>
      </c>
    </row>
    <row r="13" spans="1:18" ht="15.75" thickTop="1" x14ac:dyDescent="0.2">
      <c r="A13" s="1">
        <f t="shared" ca="1" si="0"/>
        <v>13</v>
      </c>
      <c r="B13" s="2"/>
      <c r="C13" s="150" t="s">
        <v>21</v>
      </c>
      <c r="D13" s="61" t="s">
        <v>22</v>
      </c>
      <c r="E13" s="62"/>
      <c r="F13" s="62"/>
      <c r="G13" s="62"/>
      <c r="H13" s="62"/>
      <c r="I13" s="62"/>
      <c r="J13" s="63">
        <f>F7</f>
        <v>187918</v>
      </c>
      <c r="K13" s="64">
        <f>$J13</f>
        <v>187918</v>
      </c>
      <c r="L13" s="63">
        <f t="shared" ref="L13:O17" si="1">$J13</f>
        <v>187918</v>
      </c>
      <c r="M13" s="65">
        <f t="shared" si="1"/>
        <v>187918</v>
      </c>
      <c r="N13" s="63">
        <f t="shared" si="1"/>
        <v>187918</v>
      </c>
      <c r="O13" s="151">
        <f t="shared" si="1"/>
        <v>187918</v>
      </c>
    </row>
    <row r="14" spans="1:18" ht="15" x14ac:dyDescent="0.2">
      <c r="A14" s="1">
        <f t="shared" ca="1" si="0"/>
        <v>14</v>
      </c>
      <c r="B14" s="2"/>
      <c r="C14" s="152" t="s">
        <v>23</v>
      </c>
      <c r="D14" s="66" t="s">
        <v>24</v>
      </c>
      <c r="E14" s="67" t="s">
        <v>25</v>
      </c>
      <c r="F14" s="67"/>
      <c r="G14" s="67"/>
      <c r="H14" s="67"/>
      <c r="I14" s="67"/>
      <c r="J14" s="68" t="s">
        <v>26</v>
      </c>
      <c r="K14" s="69">
        <f>-$F$5</f>
        <v>-30000</v>
      </c>
      <c r="L14" s="68" t="s">
        <v>26</v>
      </c>
      <c r="M14" s="69">
        <f>-$F$5</f>
        <v>-30000</v>
      </c>
      <c r="N14" s="68" t="s">
        <v>26</v>
      </c>
      <c r="O14" s="153">
        <f>-$F$5</f>
        <v>-30000</v>
      </c>
    </row>
    <row r="15" spans="1:18" ht="15" x14ac:dyDescent="0.2">
      <c r="A15" s="1">
        <f t="shared" ca="1" si="0"/>
        <v>15</v>
      </c>
      <c r="B15" s="2"/>
      <c r="C15" s="154"/>
      <c r="D15" s="66" t="s">
        <v>27</v>
      </c>
      <c r="E15" s="70" t="s">
        <v>28</v>
      </c>
      <c r="F15" s="67"/>
      <c r="G15" s="67"/>
      <c r="H15" s="67"/>
      <c r="I15" s="22"/>
      <c r="J15" s="71">
        <f t="shared" ref="J15:O15" si="2">-$F$6</f>
        <v>-125000</v>
      </c>
      <c r="K15" s="69">
        <f t="shared" si="2"/>
        <v>-125000</v>
      </c>
      <c r="L15" s="71">
        <f t="shared" si="2"/>
        <v>-125000</v>
      </c>
      <c r="M15" s="72">
        <f t="shared" si="2"/>
        <v>-125000</v>
      </c>
      <c r="N15" s="73">
        <f t="shared" si="2"/>
        <v>-125000</v>
      </c>
      <c r="O15" s="155">
        <f t="shared" si="2"/>
        <v>-125000</v>
      </c>
    </row>
    <row r="16" spans="1:18" ht="15" x14ac:dyDescent="0.2">
      <c r="A16" s="1">
        <f t="shared" ca="1" si="0"/>
        <v>16</v>
      </c>
      <c r="B16" s="2"/>
      <c r="C16" s="156" t="s">
        <v>29</v>
      </c>
      <c r="D16" s="74" t="s">
        <v>30</v>
      </c>
      <c r="E16" s="75" t="s">
        <v>31</v>
      </c>
      <c r="F16" s="75"/>
      <c r="G16" s="75"/>
      <c r="H16" s="76">
        <f>'[1]F2 Gewinn'!$H$15</f>
        <v>0.08</v>
      </c>
      <c r="I16" s="77"/>
      <c r="J16" s="78">
        <f>$L$5*$H$16*$O$5</f>
        <v>7216.0512000000008</v>
      </c>
      <c r="K16" s="79">
        <f>$J16</f>
        <v>7216.0512000000008</v>
      </c>
      <c r="L16" s="78">
        <f t="shared" si="1"/>
        <v>7216.0512000000008</v>
      </c>
      <c r="M16" s="80">
        <f t="shared" si="1"/>
        <v>7216.0512000000008</v>
      </c>
      <c r="N16" s="68" t="s">
        <v>26</v>
      </c>
      <c r="O16" s="157" t="s">
        <v>26</v>
      </c>
    </row>
    <row r="17" spans="1:16" ht="15" x14ac:dyDescent="0.2">
      <c r="A17" s="1">
        <f t="shared" ca="1" si="0"/>
        <v>17</v>
      </c>
      <c r="B17" s="2"/>
      <c r="C17" s="158"/>
      <c r="D17" s="81"/>
      <c r="E17" s="82" t="s">
        <v>32</v>
      </c>
      <c r="F17" s="82"/>
      <c r="G17" s="75"/>
      <c r="H17" s="76">
        <f>'[1]F2 Gewinn'!$H$16</f>
        <v>0.15</v>
      </c>
      <c r="I17" s="77"/>
      <c r="J17" s="78">
        <f>$L$5*$H$17*$N$5</f>
        <v>3382.5239999999999</v>
      </c>
      <c r="K17" s="79">
        <f>$J17</f>
        <v>3382.5239999999999</v>
      </c>
      <c r="L17" s="78">
        <f t="shared" si="1"/>
        <v>3382.5239999999999</v>
      </c>
      <c r="M17" s="80">
        <f t="shared" si="1"/>
        <v>3382.5239999999999</v>
      </c>
      <c r="N17" s="78">
        <f t="shared" si="1"/>
        <v>3382.5239999999999</v>
      </c>
      <c r="O17" s="159">
        <f t="shared" si="1"/>
        <v>3382.5239999999999</v>
      </c>
    </row>
    <row r="18" spans="1:16" ht="15" x14ac:dyDescent="0.2">
      <c r="A18" s="1">
        <f t="shared" ca="1" si="0"/>
        <v>18</v>
      </c>
      <c r="B18" s="2"/>
      <c r="C18" s="160" t="s">
        <v>33</v>
      </c>
      <c r="D18" s="83" t="s">
        <v>34</v>
      </c>
      <c r="E18" s="84"/>
      <c r="F18" s="84" t="str">
        <f>Unit</f>
        <v>Ñ³</v>
      </c>
      <c r="G18" s="84"/>
      <c r="H18" s="84"/>
      <c r="I18" s="85"/>
      <c r="J18" s="86">
        <f t="shared" ref="J18:O18" si="3">SUM(J13:J17)</f>
        <v>73516.575200000007</v>
      </c>
      <c r="K18" s="87">
        <f t="shared" si="3"/>
        <v>43516.575199999999</v>
      </c>
      <c r="L18" s="88">
        <f t="shared" si="3"/>
        <v>73516.575200000007</v>
      </c>
      <c r="M18" s="89">
        <f t="shared" si="3"/>
        <v>43516.575199999999</v>
      </c>
      <c r="N18" s="88">
        <f t="shared" si="3"/>
        <v>66300.524000000005</v>
      </c>
      <c r="O18" s="161">
        <f t="shared" si="3"/>
        <v>36300.523999999998</v>
      </c>
    </row>
    <row r="19" spans="1:16" ht="15" x14ac:dyDescent="0.2">
      <c r="A19" s="1">
        <f t="shared" ca="1" si="0"/>
        <v>19</v>
      </c>
      <c r="B19" s="2"/>
      <c r="C19" s="162"/>
      <c r="D19" s="90" t="s">
        <v>34</v>
      </c>
      <c r="E19" s="91"/>
      <c r="F19" s="92" t="str">
        <f>ProdUnit</f>
        <v>ó</v>
      </c>
      <c r="G19" s="93" t="s">
        <v>35</v>
      </c>
      <c r="H19" s="91"/>
      <c r="I19" s="94"/>
      <c r="J19" s="95">
        <f t="shared" ref="J19:O19" si="4">IF($F$3=0,0,J18/$F$3)</f>
        <v>3675.8287600000003</v>
      </c>
      <c r="K19" s="96">
        <f t="shared" si="4"/>
        <v>2175.8287599999999</v>
      </c>
      <c r="L19" s="97">
        <f t="shared" si="4"/>
        <v>3675.8287600000003</v>
      </c>
      <c r="M19" s="98">
        <f t="shared" si="4"/>
        <v>2175.8287599999999</v>
      </c>
      <c r="N19" s="97">
        <f t="shared" si="4"/>
        <v>3315.0262000000002</v>
      </c>
      <c r="O19" s="163">
        <f t="shared" si="4"/>
        <v>1815.0261999999998</v>
      </c>
    </row>
    <row r="20" spans="1:16" ht="15" x14ac:dyDescent="0.2">
      <c r="A20" s="1">
        <f t="shared" ca="1" si="0"/>
        <v>20</v>
      </c>
      <c r="B20" s="2"/>
      <c r="C20" s="156" t="s">
        <v>29</v>
      </c>
      <c r="D20" s="99" t="s">
        <v>36</v>
      </c>
      <c r="E20" s="70" t="s">
        <v>37</v>
      </c>
      <c r="F20" s="70"/>
      <c r="G20" s="67"/>
      <c r="H20" s="100">
        <f>'[1]F2 Gewinn'!$H$18</f>
        <v>300</v>
      </c>
      <c r="I20" s="67" t="s">
        <v>38</v>
      </c>
      <c r="J20" s="71">
        <f>$H$20*$L$3*$O$3</f>
        <v>15000</v>
      </c>
      <c r="K20" s="79">
        <f t="shared" ref="K20:O21" si="5">$J20</f>
        <v>15000</v>
      </c>
      <c r="L20" s="78">
        <f t="shared" si="5"/>
        <v>15000</v>
      </c>
      <c r="M20" s="80">
        <f t="shared" si="5"/>
        <v>15000</v>
      </c>
      <c r="N20" s="68" t="s">
        <v>26</v>
      </c>
      <c r="O20" s="157" t="s">
        <v>26</v>
      </c>
    </row>
    <row r="21" spans="1:16" ht="15" x14ac:dyDescent="0.2">
      <c r="A21" s="1">
        <f t="shared" ca="1" si="0"/>
        <v>21</v>
      </c>
      <c r="B21" s="2"/>
      <c r="C21" s="158"/>
      <c r="D21" s="70"/>
      <c r="E21" s="82" t="s">
        <v>39</v>
      </c>
      <c r="F21" s="82"/>
      <c r="G21" s="75"/>
      <c r="H21" s="101">
        <f>'[1]F2 Gewinn'!$H$19</f>
        <v>400</v>
      </c>
      <c r="I21" s="67" t="s">
        <v>38</v>
      </c>
      <c r="J21" s="102">
        <f>$L$3*$H$21*$N$3</f>
        <v>0</v>
      </c>
      <c r="K21" s="79">
        <f t="shared" si="5"/>
        <v>0</v>
      </c>
      <c r="L21" s="78">
        <f t="shared" si="5"/>
        <v>0</v>
      </c>
      <c r="M21" s="80">
        <f t="shared" si="5"/>
        <v>0</v>
      </c>
      <c r="N21" s="78">
        <f t="shared" si="5"/>
        <v>0</v>
      </c>
      <c r="O21" s="164">
        <f t="shared" si="5"/>
        <v>0</v>
      </c>
    </row>
    <row r="22" spans="1:16" ht="15" x14ac:dyDescent="0.2">
      <c r="A22" s="1">
        <f t="shared" ca="1" si="0"/>
        <v>22</v>
      </c>
      <c r="B22" s="2"/>
      <c r="C22" s="160" t="s">
        <v>33</v>
      </c>
      <c r="D22" s="83" t="s">
        <v>40</v>
      </c>
      <c r="E22" s="84"/>
      <c r="F22" s="84" t="str">
        <f>Unit</f>
        <v>Ñ³</v>
      </c>
      <c r="G22" s="84"/>
      <c r="H22" s="84"/>
      <c r="I22" s="84"/>
      <c r="J22" s="86">
        <f t="shared" ref="J22:O22" si="6">J18+J20+J21</f>
        <v>88516.575200000007</v>
      </c>
      <c r="K22" s="87">
        <f t="shared" si="6"/>
        <v>58516.575199999999</v>
      </c>
      <c r="L22" s="88">
        <f t="shared" si="6"/>
        <v>88516.575200000007</v>
      </c>
      <c r="M22" s="89">
        <f t="shared" si="6"/>
        <v>58516.575199999999</v>
      </c>
      <c r="N22" s="88">
        <f t="shared" si="6"/>
        <v>66300.524000000005</v>
      </c>
      <c r="O22" s="161">
        <f t="shared" si="6"/>
        <v>36300.523999999998</v>
      </c>
    </row>
    <row r="23" spans="1:16" ht="15" x14ac:dyDescent="0.2">
      <c r="A23" s="1">
        <f t="shared" ca="1" si="0"/>
        <v>23</v>
      </c>
      <c r="B23" s="2"/>
      <c r="C23" s="162"/>
      <c r="D23" s="90" t="s">
        <v>40</v>
      </c>
      <c r="E23" s="91"/>
      <c r="F23" s="92" t="str">
        <f>ProdUnit</f>
        <v>ó</v>
      </c>
      <c r="G23" s="93" t="s">
        <v>41</v>
      </c>
      <c r="H23" s="91"/>
      <c r="I23" s="91"/>
      <c r="J23" s="95">
        <f t="shared" ref="J23:O23" si="7">IF($F$3=0,0,J22/$F$3)</f>
        <v>4425.8287600000003</v>
      </c>
      <c r="K23" s="96">
        <f t="shared" si="7"/>
        <v>2925.8287599999999</v>
      </c>
      <c r="L23" s="97">
        <f t="shared" si="7"/>
        <v>4425.8287600000003</v>
      </c>
      <c r="M23" s="98">
        <f t="shared" si="7"/>
        <v>2925.8287599999999</v>
      </c>
      <c r="N23" s="97">
        <f t="shared" si="7"/>
        <v>3315.0262000000002</v>
      </c>
      <c r="O23" s="163">
        <f t="shared" si="7"/>
        <v>1815.0261999999998</v>
      </c>
    </row>
    <row r="24" spans="1:16" ht="15" x14ac:dyDescent="0.2">
      <c r="A24" s="1">
        <f t="shared" ca="1" si="0"/>
        <v>24</v>
      </c>
      <c r="B24" s="2"/>
      <c r="C24" s="156" t="s">
        <v>29</v>
      </c>
      <c r="D24" s="66" t="s">
        <v>42</v>
      </c>
      <c r="E24" s="67" t="s">
        <v>43</v>
      </c>
      <c r="F24" s="67"/>
      <c r="G24" s="103"/>
      <c r="H24" s="104">
        <f>'[1]F2 Gewinn'!$H$21</f>
        <v>50000</v>
      </c>
      <c r="I24" s="70" t="str">
        <f>Curr&amp;"/Ñ³"</f>
        <v>¹ñ³Ù/Ñ³</v>
      </c>
      <c r="J24" s="71">
        <f>$H$24*$O$7*$L$7</f>
        <v>30000</v>
      </c>
      <c r="K24" s="105">
        <f t="shared" ref="K24:O26" si="8">$J24</f>
        <v>30000</v>
      </c>
      <c r="L24" s="71">
        <f t="shared" si="8"/>
        <v>30000</v>
      </c>
      <c r="M24" s="72">
        <f t="shared" si="8"/>
        <v>30000</v>
      </c>
      <c r="N24" s="106" t="s">
        <v>26</v>
      </c>
      <c r="O24" s="165" t="s">
        <v>26</v>
      </c>
    </row>
    <row r="25" spans="1:16" ht="15" x14ac:dyDescent="0.2">
      <c r="A25" s="1">
        <f t="shared" ca="1" si="0"/>
        <v>25</v>
      </c>
      <c r="B25" s="2"/>
      <c r="C25" s="156"/>
      <c r="D25" s="81"/>
      <c r="E25" s="107" t="s">
        <v>44</v>
      </c>
      <c r="F25" s="75"/>
      <c r="G25" s="108"/>
      <c r="H25" s="109">
        <f>'[1]F2 Gewinn'!$H$22</f>
        <v>60000</v>
      </c>
      <c r="I25" s="82" t="str">
        <f>Curr&amp;"/Ñ³"</f>
        <v>¹ñ³Ù/Ñ³</v>
      </c>
      <c r="J25" s="78">
        <f>$H$25*$N$7*$L$7</f>
        <v>24000</v>
      </c>
      <c r="K25" s="110">
        <f t="shared" si="8"/>
        <v>24000</v>
      </c>
      <c r="L25" s="78">
        <f t="shared" si="8"/>
        <v>24000</v>
      </c>
      <c r="M25" s="80">
        <f t="shared" si="8"/>
        <v>24000</v>
      </c>
      <c r="N25" s="78">
        <f t="shared" si="8"/>
        <v>24000</v>
      </c>
      <c r="O25" s="159">
        <f t="shared" si="8"/>
        <v>24000</v>
      </c>
    </row>
    <row r="26" spans="1:16" ht="15" x14ac:dyDescent="0.2">
      <c r="A26" s="1">
        <f t="shared" ca="1" si="0"/>
        <v>26</v>
      </c>
      <c r="B26" s="2"/>
      <c r="C26" s="158" t="s">
        <v>29</v>
      </c>
      <c r="D26" s="107" t="s">
        <v>45</v>
      </c>
      <c r="E26" s="75"/>
      <c r="F26" s="75"/>
      <c r="G26" s="75"/>
      <c r="H26" s="109">
        <f>'[1]F2 Gewinn'!$H$23</f>
        <v>0</v>
      </c>
      <c r="I26" s="82" t="str">
        <f>Curr&amp;"/"&amp;Unit</f>
        <v>¹ñ³Ù/Ñ³</v>
      </c>
      <c r="J26" s="111">
        <f>$H$26</f>
        <v>0</v>
      </c>
      <c r="K26" s="79">
        <f t="shared" si="8"/>
        <v>0</v>
      </c>
      <c r="L26" s="78">
        <f t="shared" si="8"/>
        <v>0</v>
      </c>
      <c r="M26" s="80">
        <f t="shared" si="8"/>
        <v>0</v>
      </c>
      <c r="N26" s="68" t="s">
        <v>26</v>
      </c>
      <c r="O26" s="157" t="s">
        <v>26</v>
      </c>
      <c r="P26" s="112" t="s">
        <v>46</v>
      </c>
    </row>
    <row r="27" spans="1:16" ht="15" x14ac:dyDescent="0.2">
      <c r="A27" s="1">
        <f t="shared" ca="1" si="0"/>
        <v>27</v>
      </c>
      <c r="B27" s="2"/>
      <c r="C27" s="160" t="s">
        <v>33</v>
      </c>
      <c r="D27" s="83" t="s">
        <v>40</v>
      </c>
      <c r="E27" s="84"/>
      <c r="F27" s="84" t="str">
        <f>Unit</f>
        <v>Ñ³</v>
      </c>
      <c r="G27" s="84"/>
      <c r="H27" s="84"/>
      <c r="I27" s="84"/>
      <c r="J27" s="86">
        <f t="shared" ref="J27:O27" si="9">J22+J24+J25+J26</f>
        <v>142516.57520000002</v>
      </c>
      <c r="K27" s="87">
        <f t="shared" si="9"/>
        <v>112516.57519999999</v>
      </c>
      <c r="L27" s="88">
        <f t="shared" si="9"/>
        <v>142516.57520000002</v>
      </c>
      <c r="M27" s="89">
        <f t="shared" si="9"/>
        <v>112516.57519999999</v>
      </c>
      <c r="N27" s="88">
        <f t="shared" si="9"/>
        <v>90300.524000000005</v>
      </c>
      <c r="O27" s="161">
        <f t="shared" si="9"/>
        <v>60300.523999999998</v>
      </c>
    </row>
    <row r="28" spans="1:16" ht="15.75" thickBot="1" x14ac:dyDescent="0.25">
      <c r="A28" s="1">
        <f t="shared" ca="1" si="0"/>
        <v>28</v>
      </c>
      <c r="B28" s="2"/>
      <c r="C28" s="166"/>
      <c r="D28" s="113" t="s">
        <v>40</v>
      </c>
      <c r="E28" s="114"/>
      <c r="F28" s="113" t="str">
        <f>ProdUnit</f>
        <v>ó</v>
      </c>
      <c r="G28" s="115" t="s">
        <v>47</v>
      </c>
      <c r="H28" s="114"/>
      <c r="I28" s="114"/>
      <c r="J28" s="116">
        <f t="shared" ref="J28:O28" si="10">IF($F$3=0,0,J27/$F$3)</f>
        <v>7125.8287600000012</v>
      </c>
      <c r="K28" s="117">
        <f t="shared" si="10"/>
        <v>5625.8287599999994</v>
      </c>
      <c r="L28" s="118">
        <f t="shared" si="10"/>
        <v>7125.8287600000012</v>
      </c>
      <c r="M28" s="119">
        <f t="shared" si="10"/>
        <v>5625.8287599999994</v>
      </c>
      <c r="N28" s="118">
        <f t="shared" si="10"/>
        <v>4515.0262000000002</v>
      </c>
      <c r="O28" s="167">
        <f t="shared" si="10"/>
        <v>3015.0261999999998</v>
      </c>
    </row>
    <row r="29" spans="1:16" ht="15.75" thickTop="1" x14ac:dyDescent="0.2">
      <c r="A29" s="1">
        <f t="shared" ca="1" si="0"/>
        <v>29</v>
      </c>
      <c r="B29" s="2"/>
      <c r="C29" s="156"/>
      <c r="D29" s="120" t="s">
        <v>48</v>
      </c>
      <c r="E29" s="22"/>
      <c r="F29" s="22"/>
      <c r="G29" s="22"/>
      <c r="H29" s="22"/>
      <c r="I29" s="22"/>
      <c r="J29" s="121"/>
      <c r="K29" s="121"/>
      <c r="L29" s="122"/>
      <c r="M29" s="123"/>
      <c r="N29" s="122"/>
      <c r="O29" s="168"/>
      <c r="P29" s="22"/>
    </row>
    <row r="30" spans="1:16" ht="15" x14ac:dyDescent="0.2">
      <c r="A30" s="1">
        <f t="shared" ca="1" si="0"/>
        <v>30</v>
      </c>
      <c r="B30" s="2"/>
      <c r="C30" s="156" t="s">
        <v>29</v>
      </c>
      <c r="D30" s="124" t="s">
        <v>49</v>
      </c>
      <c r="E30" s="70" t="s">
        <v>50</v>
      </c>
      <c r="F30" s="67"/>
      <c r="G30" s="67"/>
      <c r="H30" s="125">
        <f>'[1]F2 Gewinn'!F26</f>
        <v>150000</v>
      </c>
      <c r="I30" s="126" t="str">
        <f>Curr&amp;"/"&amp;Unit</f>
        <v>¹ñ³Ù/Ñ³</v>
      </c>
      <c r="J30" s="127" t="s">
        <v>51</v>
      </c>
      <c r="K30" s="128">
        <f>('[1]F2 Gewinn'!I26+'[1]F2 Gewinn'!L26)</f>
        <v>0.11</v>
      </c>
      <c r="L30" s="71">
        <f>H30*K30</f>
        <v>16500</v>
      </c>
      <c r="M30" s="72">
        <f>$L30</f>
        <v>16500</v>
      </c>
      <c r="N30" s="71">
        <f t="shared" ref="N30:O37" si="11">$L30</f>
        <v>16500</v>
      </c>
      <c r="O30" s="155">
        <f t="shared" si="11"/>
        <v>16500</v>
      </c>
    </row>
    <row r="31" spans="1:16" ht="15" x14ac:dyDescent="0.2">
      <c r="A31" s="1">
        <f t="shared" ca="1" si="0"/>
        <v>31</v>
      </c>
      <c r="B31" s="2"/>
      <c r="C31" s="158" t="s">
        <v>29</v>
      </c>
      <c r="D31" s="66" t="s">
        <v>52</v>
      </c>
      <c r="E31" s="99" t="s">
        <v>53</v>
      </c>
      <c r="F31" s="22"/>
      <c r="G31" s="67"/>
      <c r="H31" s="129">
        <f>'[1]F2 Gewinn'!F27</f>
        <v>80000</v>
      </c>
      <c r="I31" s="126" t="str">
        <f>Curr&amp;"/"&amp;Unit</f>
        <v>¹ñ³Ù/Ñ³</v>
      </c>
      <c r="J31" s="127" t="s">
        <v>51</v>
      </c>
      <c r="K31" s="128">
        <f>('[1]F2 Gewinn'!I27+'[1]F2 Gewinn'!L27)</f>
        <v>0.05</v>
      </c>
      <c r="L31" s="71">
        <f>$H$31*$K$31</f>
        <v>4000</v>
      </c>
      <c r="M31" s="80">
        <f t="shared" ref="M31:N37" si="12">$L31</f>
        <v>4000</v>
      </c>
      <c r="N31" s="73">
        <f t="shared" si="11"/>
        <v>4000</v>
      </c>
      <c r="O31" s="159">
        <f t="shared" si="11"/>
        <v>4000</v>
      </c>
    </row>
    <row r="32" spans="1:16" ht="15" x14ac:dyDescent="0.2">
      <c r="A32" s="1">
        <f t="shared" ca="1" si="0"/>
        <v>32</v>
      </c>
      <c r="B32" s="2"/>
      <c r="C32" s="156" t="s">
        <v>29</v>
      </c>
      <c r="D32" s="130" t="s">
        <v>54</v>
      </c>
      <c r="E32" s="82" t="s">
        <v>55</v>
      </c>
      <c r="F32" s="75"/>
      <c r="G32" s="75"/>
      <c r="H32" s="76">
        <f>'[1]F2 Gewinn'!$H$28</f>
        <v>0.08</v>
      </c>
      <c r="I32" s="67"/>
      <c r="J32" s="131"/>
      <c r="K32" s="131"/>
      <c r="L32" s="78">
        <f>$L$6*$O$6*$H$32</f>
        <v>6440</v>
      </c>
      <c r="M32" s="80">
        <f t="shared" si="12"/>
        <v>6440</v>
      </c>
      <c r="N32" s="132" t="s">
        <v>26</v>
      </c>
      <c r="O32" s="157" t="s">
        <v>26</v>
      </c>
    </row>
    <row r="33" spans="1:15" ht="15" x14ac:dyDescent="0.2">
      <c r="A33" s="1">
        <f t="shared" ca="1" si="0"/>
        <v>33</v>
      </c>
      <c r="B33" s="2"/>
      <c r="C33" s="158"/>
      <c r="D33" s="67"/>
      <c r="E33" s="107" t="s">
        <v>56</v>
      </c>
      <c r="F33" s="75"/>
      <c r="G33" s="75"/>
      <c r="H33" s="76">
        <f>'[1]F2 Gewinn'!$H$29</f>
        <v>0.15</v>
      </c>
      <c r="I33" s="22"/>
      <c r="J33" s="131"/>
      <c r="K33" s="131"/>
      <c r="L33" s="78">
        <f>$L$6*$N$6*$H$33</f>
        <v>5175</v>
      </c>
      <c r="M33" s="80">
        <f t="shared" si="12"/>
        <v>5175</v>
      </c>
      <c r="N33" s="78">
        <f>$L33</f>
        <v>5175</v>
      </c>
      <c r="O33" s="159">
        <f t="shared" si="11"/>
        <v>5175</v>
      </c>
    </row>
    <row r="34" spans="1:15" ht="15" x14ac:dyDescent="0.2">
      <c r="A34" s="1">
        <f ca="1">CELL("Row",A34)</f>
        <v>34</v>
      </c>
      <c r="B34" s="2"/>
      <c r="C34" s="169" t="s">
        <v>29</v>
      </c>
      <c r="D34" s="130" t="s">
        <v>7</v>
      </c>
      <c r="E34" s="75" t="s">
        <v>37</v>
      </c>
      <c r="F34" s="75"/>
      <c r="G34" s="75"/>
      <c r="H34" s="133">
        <f>'[1]F2 Gewinn'!$H$30</f>
        <v>300</v>
      </c>
      <c r="I34" s="67" t="s">
        <v>38</v>
      </c>
      <c r="J34" s="77"/>
      <c r="K34" s="77"/>
      <c r="L34" s="78">
        <f>$H$34*$L$4*$O$4</f>
        <v>4200</v>
      </c>
      <c r="M34" s="80">
        <f t="shared" si="12"/>
        <v>4200</v>
      </c>
      <c r="N34" s="132" t="s">
        <v>26</v>
      </c>
      <c r="O34" s="157" t="s">
        <v>26</v>
      </c>
    </row>
    <row r="35" spans="1:15" ht="15" x14ac:dyDescent="0.2">
      <c r="A35" s="1">
        <f ca="1">CELL("Row",A35)</f>
        <v>35</v>
      </c>
      <c r="B35" s="2"/>
      <c r="C35" s="158"/>
      <c r="D35" s="134"/>
      <c r="E35" s="75" t="s">
        <v>39</v>
      </c>
      <c r="F35" s="75"/>
      <c r="G35" s="75"/>
      <c r="H35" s="133">
        <f>'[1]F2 Gewinn'!$H$31</f>
        <v>400</v>
      </c>
      <c r="I35" s="67" t="s">
        <v>38</v>
      </c>
      <c r="J35" s="77"/>
      <c r="K35" s="77"/>
      <c r="L35" s="102">
        <f>$H$35*$L$4*$N$4</f>
        <v>2400</v>
      </c>
      <c r="M35" s="80">
        <f t="shared" si="12"/>
        <v>2400</v>
      </c>
      <c r="N35" s="102">
        <f t="shared" si="12"/>
        <v>2400</v>
      </c>
      <c r="O35" s="159">
        <f t="shared" si="11"/>
        <v>2400</v>
      </c>
    </row>
    <row r="36" spans="1:15" ht="15" x14ac:dyDescent="0.2">
      <c r="A36" s="1">
        <f t="shared" ca="1" si="0"/>
        <v>36</v>
      </c>
      <c r="B36" s="2"/>
      <c r="C36" s="158" t="s">
        <v>29</v>
      </c>
      <c r="D36" s="81" t="s">
        <v>57</v>
      </c>
      <c r="E36" s="67"/>
      <c r="F36" s="67"/>
      <c r="G36" s="67"/>
      <c r="H36" s="100">
        <f>'[1]F2 Gewinn'!$I$32</f>
        <v>30000</v>
      </c>
      <c r="I36" s="135" t="str">
        <f>Curr&amp;"/"&amp;Unit</f>
        <v>¹ñ³Ù/Ñ³</v>
      </c>
      <c r="J36" s="131"/>
      <c r="K36" s="131"/>
      <c r="L36" s="136">
        <f>$H$36</f>
        <v>30000</v>
      </c>
      <c r="M36" s="72">
        <f t="shared" si="12"/>
        <v>30000</v>
      </c>
      <c r="N36" s="71">
        <f t="shared" si="12"/>
        <v>30000</v>
      </c>
      <c r="O36" s="155">
        <f t="shared" si="11"/>
        <v>30000</v>
      </c>
    </row>
    <row r="37" spans="1:15" ht="15.75" thickBot="1" x14ac:dyDescent="0.25">
      <c r="A37" s="1">
        <f t="shared" ca="1" si="0"/>
        <v>37</v>
      </c>
      <c r="B37" s="2"/>
      <c r="C37" s="169" t="s">
        <v>29</v>
      </c>
      <c r="D37" s="74" t="s">
        <v>58</v>
      </c>
      <c r="E37" s="178"/>
      <c r="F37" s="178"/>
      <c r="G37" s="178"/>
      <c r="H37" s="179">
        <f>'[1]F2 Gewinn'!$I$33</f>
        <v>20000</v>
      </c>
      <c r="I37" s="180" t="str">
        <f>Curr&amp;"/"&amp;Unit</f>
        <v>¹ñ³Ù/Ñ³</v>
      </c>
      <c r="J37" s="181"/>
      <c r="K37" s="181"/>
      <c r="L37" s="182">
        <f>$H$37</f>
        <v>20000</v>
      </c>
      <c r="M37" s="183">
        <f t="shared" si="12"/>
        <v>20000</v>
      </c>
      <c r="N37" s="184">
        <f t="shared" si="12"/>
        <v>20000</v>
      </c>
      <c r="O37" s="185">
        <f t="shared" si="11"/>
        <v>20000</v>
      </c>
    </row>
    <row r="38" spans="1:15" ht="16.5" thickTop="1" thickBot="1" x14ac:dyDescent="0.25">
      <c r="A38" s="1">
        <f t="shared" ca="1" si="0"/>
        <v>38</v>
      </c>
      <c r="B38" s="2"/>
      <c r="C38" s="188" t="s">
        <v>33</v>
      </c>
      <c r="D38" s="189" t="s">
        <v>59</v>
      </c>
      <c r="E38" s="190" t="str">
        <f>Unit</f>
        <v>Ñ³</v>
      </c>
      <c r="F38" s="190"/>
      <c r="G38" s="190"/>
      <c r="H38" s="191"/>
      <c r="I38" s="191"/>
      <c r="J38" s="192"/>
      <c r="K38" s="193"/>
      <c r="L38" s="194">
        <f>SUM(L29:L37,L27)</f>
        <v>231231.57520000002</v>
      </c>
      <c r="M38" s="195">
        <f>SUM(M29:M37,M27)</f>
        <v>201231.57519999999</v>
      </c>
      <c r="N38" s="196">
        <f>SUM(N29:N37,N27)</f>
        <v>168375.524</v>
      </c>
      <c r="O38" s="197">
        <f>SUM(O29:O37,O27)</f>
        <v>138375.524</v>
      </c>
    </row>
    <row r="39" spans="1:15" ht="16.5" thickTop="1" thickBot="1" x14ac:dyDescent="0.25">
      <c r="A39" s="1">
        <f t="shared" ca="1" si="0"/>
        <v>39</v>
      </c>
      <c r="B39" s="2"/>
      <c r="C39" s="170"/>
      <c r="D39" s="171" t="s">
        <v>59</v>
      </c>
      <c r="E39" s="172" t="str">
        <f>ProdUnit</f>
        <v>ó</v>
      </c>
      <c r="F39" s="173" t="s">
        <v>60</v>
      </c>
      <c r="G39" s="174"/>
      <c r="H39" s="174"/>
      <c r="I39" s="174"/>
      <c r="J39" s="175"/>
      <c r="K39" s="175"/>
      <c r="L39" s="176">
        <f>IF($F$3=0,0,L38/$F$3)</f>
        <v>11561.57876</v>
      </c>
      <c r="M39" s="177">
        <f>IF($F$3=0,0,M38/$F$3)</f>
        <v>10061.57876</v>
      </c>
      <c r="N39" s="186">
        <f>IF($F$3=0,0,N38/$F$3)</f>
        <v>8418.7762000000002</v>
      </c>
      <c r="O39" s="187">
        <f>IF($F$3=0,0,O38/$F$3)</f>
        <v>6918.7762000000002</v>
      </c>
    </row>
    <row r="40" spans="1:15" ht="15.75" thickTop="1" x14ac:dyDescent="0.2">
      <c r="A40" s="137"/>
      <c r="B40" s="2"/>
      <c r="C40" s="137"/>
    </row>
    <row r="41" spans="1:15" ht="15" x14ac:dyDescent="0.2">
      <c r="B41" s="2"/>
      <c r="K41" s="138"/>
    </row>
    <row r="42" spans="1:15" ht="15" x14ac:dyDescent="0.2">
      <c r="B42" s="2"/>
    </row>
    <row r="43" spans="1:15" ht="15" x14ac:dyDescent="0.2">
      <c r="B43" s="2"/>
    </row>
    <row r="44" spans="1:15" ht="15" x14ac:dyDescent="0.2">
      <c r="B44" s="2"/>
    </row>
    <row r="45" spans="1:15" ht="15" x14ac:dyDescent="0.2">
      <c r="B45" s="2"/>
    </row>
    <row r="46" spans="1:15" ht="15" x14ac:dyDescent="0.2">
      <c r="B46" s="2"/>
    </row>
    <row r="47" spans="1:15" ht="15" x14ac:dyDescent="0.2">
      <c r="B47" s="2"/>
    </row>
    <row r="48" spans="1:15" ht="15" x14ac:dyDescent="0.2">
      <c r="B48" s="2"/>
    </row>
    <row r="49" spans="2:2" ht="15" x14ac:dyDescent="0.2">
      <c r="B49" s="2"/>
    </row>
    <row r="50" spans="2:2" ht="15" x14ac:dyDescent="0.2">
      <c r="B50" s="2"/>
    </row>
    <row r="51" spans="2:2" ht="15" x14ac:dyDescent="0.2">
      <c r="B51" s="2"/>
    </row>
    <row r="52" spans="2:2" ht="15" x14ac:dyDescent="0.2">
      <c r="B52" s="2"/>
    </row>
    <row r="53" spans="2:2" ht="15" x14ac:dyDescent="0.2">
      <c r="B53" s="2"/>
    </row>
    <row r="54" spans="2:2" ht="15" x14ac:dyDescent="0.2">
      <c r="B54" s="2"/>
    </row>
    <row r="55" spans="2:2" ht="15" x14ac:dyDescent="0.2">
      <c r="B55" s="2"/>
    </row>
  </sheetData>
  <pageMargins left="0.78740157480314998" right="0.78740157480314998" top="0.78740157480314998" bottom="0.78740157480314998" header="0.23622047244094499" footer="0.39370078740157499"/>
  <pageSetup paperSize="9" scale="83" firstPageNumber="2" orientation="landscape" useFirstPageNumber="1" horizontalDpi="4294967292" verticalDpi="300" r:id="rId1"/>
  <headerFooter alignWithMargins="0">
    <oddFooter>&amp;L&amp;"Arial AM,Standard"&amp;8{´áõë³µáõÍáõÃÛ³Ý ¿ÏáÝáÙÇÏ³}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F4 Schwellen</vt:lpstr>
      <vt:lpstr>'F4 Schwellen'!Druckbereich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2020-05-11T09:03:43Z</dcterms:created>
  <dcterms:modified xsi:type="dcterms:W3CDTF">2020-05-11T09:05:17Z</dcterms:modified>
</cp:coreProperties>
</file>