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L5" i="1"/>
  <c r="K16" i="1"/>
  <c r="N16" i="1"/>
  <c r="L3" i="1"/>
  <c r="K19" i="1"/>
  <c r="N19" i="1"/>
  <c r="K22" i="1"/>
  <c r="N22" i="1"/>
  <c r="P22" i="1"/>
  <c r="F26" i="1"/>
  <c r="I26" i="1"/>
  <c r="L26" i="1"/>
  <c r="N26" i="1"/>
  <c r="P26" i="1"/>
  <c r="N27" i="1"/>
  <c r="P27" i="1"/>
  <c r="H29" i="1"/>
  <c r="L6" i="1"/>
  <c r="K29" i="1"/>
  <c r="N29" i="1"/>
  <c r="H31" i="1"/>
  <c r="K31" i="1"/>
  <c r="N31" i="1"/>
  <c r="N32" i="1"/>
  <c r="P32" i="1"/>
  <c r="N33" i="1"/>
  <c r="P33" i="1"/>
  <c r="P5" i="1"/>
  <c r="K15" i="1"/>
  <c r="N15" i="1"/>
  <c r="O15" i="1"/>
  <c r="P3" i="1"/>
  <c r="P7" i="1"/>
  <c r="K21" i="1"/>
  <c r="N21" i="1"/>
  <c r="O21" i="1"/>
  <c r="O22" i="1"/>
  <c r="N23" i="1"/>
  <c r="O23" i="1"/>
  <c r="O26" i="1"/>
  <c r="O27" i="1"/>
  <c r="H28" i="1"/>
  <c r="P6" i="1"/>
  <c r="K28" i="1"/>
  <c r="N28" i="1"/>
  <c r="O28" i="1"/>
  <c r="H30" i="1"/>
  <c r="P4" i="1"/>
  <c r="K30" i="1"/>
  <c r="N30" i="1"/>
  <c r="O30" i="1"/>
  <c r="O32" i="1"/>
  <c r="O33" i="1"/>
  <c r="N25" i="1"/>
  <c r="A34" i="1"/>
  <c r="A33" i="1"/>
  <c r="A32" i="1"/>
  <c r="A31" i="1"/>
  <c r="A30" i="1"/>
  <c r="A29" i="1"/>
  <c r="A28" i="1"/>
  <c r="A27" i="1"/>
  <c r="A26" i="1"/>
  <c r="A25" i="1"/>
  <c r="A24" i="1"/>
  <c r="I23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R7" i="1"/>
  <c r="A7" i="1"/>
  <c r="R5" i="1"/>
  <c r="R6" i="1"/>
  <c r="T6" i="1"/>
  <c r="M6" i="1"/>
  <c r="A6" i="1"/>
  <c r="A5" i="1"/>
  <c r="R3" i="1"/>
  <c r="R4" i="1"/>
  <c r="T4" i="1"/>
  <c r="S4" i="1"/>
  <c r="A4" i="1"/>
  <c r="S3" i="1"/>
  <c r="A3" i="1"/>
  <c r="A2" i="1"/>
  <c r="A1" i="1"/>
  <c r="P16" i="1"/>
  <c r="O16" i="1"/>
  <c r="P13" i="1"/>
  <c r="O13" i="1"/>
  <c r="N14" i="1"/>
  <c r="N17" i="1"/>
  <c r="P31" i="1"/>
  <c r="O31" i="1"/>
  <c r="P29" i="1"/>
  <c r="O29" i="1"/>
  <c r="O19" i="1"/>
  <c r="P19" i="1"/>
  <c r="P14" i="1"/>
  <c r="P17" i="1"/>
  <c r="P20" i="1"/>
  <c r="P24" i="1"/>
  <c r="P34" i="1"/>
  <c r="K18" i="1"/>
  <c r="N18" i="1"/>
  <c r="O18" i="1"/>
  <c r="O14" i="1"/>
  <c r="O17" i="1"/>
  <c r="O20" i="1"/>
  <c r="O24" i="1"/>
  <c r="O34" i="1"/>
  <c r="N20" i="1"/>
  <c r="N24" i="1"/>
  <c r="N34" i="1"/>
</calcChain>
</file>

<file path=xl/sharedStrings.xml><?xml version="1.0" encoding="utf-8"?>
<sst xmlns="http://schemas.openxmlformats.org/spreadsheetml/2006/main" count="153" uniqueCount="75">
  <si>
    <t>&lt; Form 2 &gt;</t>
  </si>
  <si>
    <t>+</t>
  </si>
  <si>
    <t>–</t>
  </si>
  <si>
    <t>ð</t>
  </si>
  <si>
    <t>=</t>
  </si>
  <si>
    <t>×</t>
  </si>
  <si>
    <t>–-</t>
  </si>
  <si>
    <t>Посівна площа</t>
  </si>
  <si>
    <t>га</t>
  </si>
  <si>
    <t>€</t>
  </si>
  <si>
    <t>€/га</t>
  </si>
  <si>
    <t>Озима пшениця</t>
  </si>
  <si>
    <t>Використання факторів виробництва</t>
  </si>
  <si>
    <t>Урожайність</t>
  </si>
  <si>
    <t>ц/га</t>
  </si>
  <si>
    <t>€/ц</t>
  </si>
  <si>
    <t>год</t>
  </si>
  <si>
    <t>Субсидії (премії)</t>
  </si>
  <si>
    <r>
      <t xml:space="preserve">Ціна </t>
    </r>
    <r>
      <rPr>
        <sz val="8"/>
        <color indexed="22"/>
        <rFont val="Arial"/>
        <family val="2"/>
      </rPr>
      <t>(середньозв. величина)</t>
    </r>
  </si>
  <si>
    <t>Ін. побічна продукція</t>
  </si>
  <si>
    <t>Змінні витрати</t>
  </si>
  <si>
    <t>Праця (виробництво)</t>
  </si>
  <si>
    <t>Загальні роботи</t>
  </si>
  <si>
    <t>Оборотні засоби</t>
  </si>
  <si>
    <t>Основні засоби</t>
  </si>
  <si>
    <t>прибуток</t>
  </si>
  <si>
    <t>Доля залуч.-%</t>
  </si>
  <si>
    <t>Доля власн.-%</t>
  </si>
  <si>
    <t>Ø-затрати</t>
  </si>
  <si>
    <t>Серезньозваж</t>
  </si>
  <si>
    <t>ц</t>
  </si>
  <si>
    <t>Од.виміру:</t>
  </si>
  <si>
    <t>Стаття витрат</t>
  </si>
  <si>
    <t>Загал.сума</t>
  </si>
  <si>
    <t>витрат</t>
  </si>
  <si>
    <t>Прибуток</t>
  </si>
  <si>
    <t>Підпр.</t>
  </si>
  <si>
    <t>Виручка (виробництво + побічна, споріднена продукція і премії, субсидії)</t>
  </si>
  <si>
    <t>Пропорційно змінні витрати</t>
  </si>
  <si>
    <r>
      <t xml:space="preserve">Змінні витрати  /  Маржинальний Дохід </t>
    </r>
    <r>
      <rPr>
        <sz val="10"/>
        <color indexed="55"/>
        <rFont val="Arial"/>
        <family val="2"/>
      </rPr>
      <t>(за виключ.витрат на капітал, працю і землю)</t>
    </r>
  </si>
  <si>
    <t>Оборотний капітал:</t>
  </si>
  <si>
    <t>відс.ставка на власний капітал</t>
  </si>
  <si>
    <t>відс.ставка на залуч.капітал</t>
  </si>
  <si>
    <t>Змінні витрати I / Маржинальний Дохід I</t>
  </si>
  <si>
    <t>Змінні витрати I / Маржинальний Дохід III</t>
  </si>
  <si>
    <t>Змінні витрати I / Маржинальний Дохід II</t>
  </si>
  <si>
    <t>Праця</t>
  </si>
  <si>
    <t xml:space="preserve">  (виробництво)</t>
  </si>
  <si>
    <t>Витрати на ОП сімейної РС</t>
  </si>
  <si>
    <t>Витрати на ОП найманої РС</t>
  </si>
  <si>
    <t>€/люд-год</t>
  </si>
  <si>
    <t>люд-год/га</t>
  </si>
  <si>
    <t>Земля:</t>
  </si>
  <si>
    <t>Альт.орендна ст.на власну землю</t>
  </si>
  <si>
    <t>Орендна плата</t>
  </si>
  <si>
    <t>Інші альтернативні витарти</t>
  </si>
  <si>
    <t>Постійні і накладні витрати</t>
  </si>
  <si>
    <t>Техніка</t>
  </si>
  <si>
    <t>Будівлі</t>
  </si>
  <si>
    <t>Вар.придб.</t>
  </si>
  <si>
    <t>Знос =</t>
  </si>
  <si>
    <t>Інші =</t>
  </si>
  <si>
    <t>капітал</t>
  </si>
  <si>
    <t>Основний</t>
  </si>
  <si>
    <t>Загальні</t>
  </si>
  <si>
    <t>роботи</t>
  </si>
  <si>
    <t>проц. ставка на власн.капітал</t>
  </si>
  <si>
    <t>витрати на ОП сімейної РС*</t>
  </si>
  <si>
    <t>витрати на ОТ найманої РС</t>
  </si>
  <si>
    <t>Ін.пост.спеціальні витрати</t>
  </si>
  <si>
    <t>Накладні витрати (пропорц.) (за викл.витрат на ОП)</t>
  </si>
  <si>
    <t>'€/люд-год</t>
  </si>
  <si>
    <t>Сукупні витрати, підприємницька вигода,</t>
  </si>
  <si>
    <t>вигода</t>
  </si>
  <si>
    <t>Сукупні витрати/підприємницька вигода/прибуток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</si>
</sst>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  <font>
      <b/>
      <sz val="10"/>
      <name val="Wingdings"/>
      <charset val="2"/>
    </font>
    <font>
      <sz val="8"/>
      <color indexed="22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8"/>
      <color theme="0" tint="-0.34998626667073579"/>
      <name val="Arial"/>
      <family val="2"/>
    </font>
    <font>
      <b/>
      <u/>
      <sz val="10"/>
      <color theme="0" tint="-0.34998626667073579"/>
      <name val="Arial"/>
      <family val="2"/>
    </font>
    <font>
      <sz val="10"/>
      <color theme="2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tted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hair">
        <color indexed="8"/>
      </bottom>
      <diagonal/>
    </border>
    <border>
      <left/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hair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hair">
        <color indexed="8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</borders>
  <cellStyleXfs count="6">
    <xf numFmtId="0" fontId="0" fillId="0" borderId="0"/>
    <xf numFmtId="0" fontId="1" fillId="0" borderId="0"/>
    <xf numFmtId="0" fontId="1" fillId="0" borderId="0" applyFill="0" applyBorder="0" applyProtection="0"/>
    <xf numFmtId="0" fontId="1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48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9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applyFont="1"/>
    <xf numFmtId="0" fontId="9" fillId="2" borderId="0" xfId="0" applyFont="1" applyFill="1"/>
    <xf numFmtId="0" fontId="9" fillId="0" borderId="0" xfId="0" applyFont="1"/>
    <xf numFmtId="0" fontId="11" fillId="0" borderId="0" xfId="0" applyFont="1" applyAlignment="1"/>
    <xf numFmtId="0" fontId="12" fillId="0" borderId="0" xfId="3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2" xfId="0" quotePrefix="1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0" fontId="11" fillId="0" borderId="4" xfId="2" applyFont="1" applyBorder="1" applyAlignment="1">
      <alignment horizontal="centerContinuous"/>
    </xf>
    <xf numFmtId="0" fontId="11" fillId="0" borderId="5" xfId="2" applyFont="1" applyBorder="1" applyAlignment="1">
      <alignment horizontal="centerContinuous"/>
    </xf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164" fontId="11" fillId="2" borderId="7" xfId="0" applyNumberFormat="1" applyFont="1" applyFill="1" applyBorder="1" applyProtection="1">
      <protection locked="0"/>
    </xf>
    <xf numFmtId="0" fontId="11" fillId="0" borderId="8" xfId="0" applyFont="1" applyBorder="1" applyAlignment="1">
      <alignment horizontal="left"/>
    </xf>
    <xf numFmtId="0" fontId="11" fillId="0" borderId="9" xfId="0" applyFont="1" applyBorder="1"/>
    <xf numFmtId="164" fontId="11" fillId="0" borderId="9" xfId="0" applyNumberFormat="1" applyFont="1" applyBorder="1"/>
    <xf numFmtId="164" fontId="11" fillId="0" borderId="9" xfId="0" applyNumberFormat="1" applyFont="1" applyFill="1" applyBorder="1"/>
    <xf numFmtId="4" fontId="11" fillId="0" borderId="10" xfId="0" applyNumberFormat="1" applyFont="1" applyBorder="1"/>
    <xf numFmtId="165" fontId="11" fillId="3" borderId="11" xfId="4" applyNumberFormat="1" applyFont="1" applyFill="1" applyBorder="1" applyProtection="1">
      <protection locked="0"/>
    </xf>
    <xf numFmtId="166" fontId="11" fillId="0" borderId="12" xfId="4" applyNumberFormat="1" applyFont="1" applyBorder="1"/>
    <xf numFmtId="2" fontId="11" fillId="0" borderId="13" xfId="2" applyNumberFormat="1" applyFont="1" applyBorder="1"/>
    <xf numFmtId="2" fontId="11" fillId="0" borderId="10" xfId="2" applyNumberFormat="1" applyFont="1" applyBorder="1"/>
    <xf numFmtId="2" fontId="11" fillId="0" borderId="14" xfId="2" applyNumberFormat="1" applyFont="1" applyBorder="1" applyAlignment="1">
      <alignment horizontal="center"/>
    </xf>
    <xf numFmtId="0" fontId="11" fillId="0" borderId="15" xfId="0" applyFont="1" applyBorder="1"/>
    <xf numFmtId="164" fontId="11" fillId="2" borderId="15" xfId="3" applyNumberFormat="1" applyFont="1" applyFill="1" applyBorder="1" applyProtection="1">
      <protection locked="0"/>
    </xf>
    <xf numFmtId="0" fontId="11" fillId="0" borderId="16" xfId="0" applyFont="1" applyBorder="1"/>
    <xf numFmtId="0" fontId="11" fillId="0" borderId="17" xfId="0" applyFont="1" applyBorder="1"/>
    <xf numFmtId="164" fontId="11" fillId="3" borderId="17" xfId="0" applyNumberFormat="1" applyFont="1" applyFill="1" applyBorder="1" applyProtection="1">
      <protection locked="0"/>
    </xf>
    <xf numFmtId="164" fontId="11" fillId="0" borderId="17" xfId="0" applyNumberFormat="1" applyFont="1" applyFill="1" applyBorder="1" applyProtection="1">
      <protection locked="0"/>
    </xf>
    <xf numFmtId="3" fontId="11" fillId="0" borderId="18" xfId="0" applyNumberFormat="1" applyFont="1" applyBorder="1"/>
    <xf numFmtId="165" fontId="11" fillId="3" borderId="19" xfId="4" applyNumberFormat="1" applyFont="1" applyFill="1" applyBorder="1" applyProtection="1">
      <protection locked="0"/>
    </xf>
    <xf numFmtId="166" fontId="11" fillId="0" borderId="20" xfId="4" applyNumberFormat="1" applyFont="1" applyBorder="1"/>
    <xf numFmtId="2" fontId="11" fillId="0" borderId="21" xfId="2" applyNumberFormat="1" applyFont="1" applyBorder="1"/>
    <xf numFmtId="2" fontId="11" fillId="0" borderId="22" xfId="2" applyNumberFormat="1" applyFont="1" applyBorder="1"/>
    <xf numFmtId="2" fontId="11" fillId="0" borderId="23" xfId="2" applyNumberFormat="1" applyFont="1" applyBorder="1" applyAlignment="1">
      <alignment horizontal="center"/>
    </xf>
    <xf numFmtId="164" fontId="11" fillId="2" borderId="9" xfId="0" applyNumberFormat="1" applyFont="1" applyFill="1" applyBorder="1" applyProtection="1">
      <protection locked="0"/>
    </xf>
    <xf numFmtId="0" fontId="11" fillId="0" borderId="10" xfId="0" applyFont="1" applyBorder="1" applyAlignment="1">
      <alignment horizontal="left"/>
    </xf>
    <xf numFmtId="164" fontId="11" fillId="0" borderId="17" xfId="0" applyNumberFormat="1" applyFont="1" applyBorder="1"/>
    <xf numFmtId="164" fontId="11" fillId="0" borderId="17" xfId="0" applyNumberFormat="1" applyFont="1" applyFill="1" applyBorder="1"/>
    <xf numFmtId="10" fontId="11" fillId="0" borderId="13" xfId="4" applyNumberFormat="1" applyFont="1" applyBorder="1"/>
    <xf numFmtId="10" fontId="11" fillId="0" borderId="10" xfId="4" applyNumberFormat="1" applyFont="1" applyBorder="1"/>
    <xf numFmtId="0" fontId="11" fillId="0" borderId="24" xfId="0" applyFont="1" applyBorder="1"/>
    <xf numFmtId="164" fontId="11" fillId="2" borderId="24" xfId="0" applyNumberFormat="1" applyFont="1" applyFill="1" applyBorder="1" applyProtection="1">
      <protection locked="0"/>
    </xf>
    <xf numFmtId="0" fontId="11" fillId="0" borderId="25" xfId="0" applyFont="1" applyBorder="1"/>
    <xf numFmtId="10" fontId="11" fillId="0" borderId="26" xfId="4" applyNumberFormat="1" applyFont="1" applyBorder="1" applyAlignment="1">
      <alignment horizontal="center"/>
    </xf>
    <xf numFmtId="0" fontId="11" fillId="0" borderId="27" xfId="0" applyFont="1" applyBorder="1"/>
    <xf numFmtId="164" fontId="11" fillId="2" borderId="27" xfId="0" applyNumberFormat="1" applyFont="1" applyFill="1" applyBorder="1" applyProtection="1">
      <protection locked="0"/>
    </xf>
    <xf numFmtId="0" fontId="11" fillId="0" borderId="26" xfId="0" applyFont="1" applyBorder="1" applyAlignment="1">
      <alignment horizontal="left"/>
    </xf>
    <xf numFmtId="2" fontId="11" fillId="0" borderId="26" xfId="2" applyNumberFormat="1" applyFont="1" applyBorder="1"/>
    <xf numFmtId="3" fontId="11" fillId="0" borderId="0" xfId="0" applyNumberFormat="1" applyFont="1"/>
    <xf numFmtId="0" fontId="12" fillId="0" borderId="28" xfId="0" applyFont="1" applyBorder="1" applyAlignment="1">
      <alignment horizontal="centerContinuous"/>
    </xf>
    <xf numFmtId="0" fontId="12" fillId="0" borderId="29" xfId="0" applyFont="1" applyBorder="1" applyAlignment="1">
      <alignment horizontal="centerContinuous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1" fillId="0" borderId="0" xfId="1" applyFont="1"/>
    <xf numFmtId="0" fontId="11" fillId="3" borderId="0" xfId="1" applyFont="1" applyFill="1"/>
    <xf numFmtId="0" fontId="12" fillId="0" borderId="33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quotePrefix="1" applyFont="1" applyBorder="1" applyAlignment="1">
      <alignment horizontal="left"/>
    </xf>
    <xf numFmtId="0" fontId="11" fillId="0" borderId="39" xfId="0" applyFont="1" applyBorder="1"/>
    <xf numFmtId="164" fontId="11" fillId="0" borderId="40" xfId="0" applyNumberFormat="1" applyFont="1" applyBorder="1" applyAlignment="1">
      <alignment horizontal="center"/>
    </xf>
    <xf numFmtId="164" fontId="11" fillId="0" borderId="41" xfId="0" applyNumberFormat="1" applyFont="1" applyBorder="1" applyAlignment="1"/>
    <xf numFmtId="164" fontId="11" fillId="0" borderId="42" xfId="0" applyNumberFormat="1" applyFont="1" applyBorder="1" applyAlignment="1"/>
    <xf numFmtId="164" fontId="11" fillId="0" borderId="0" xfId="0" applyNumberFormat="1" applyFont="1" applyBorder="1" applyAlignment="1"/>
    <xf numFmtId="0" fontId="11" fillId="0" borderId="33" xfId="0" applyFont="1" applyBorder="1" applyAlignment="1">
      <alignment horizontal="center"/>
    </xf>
    <xf numFmtId="0" fontId="11" fillId="0" borderId="43" xfId="0" quotePrefix="1" applyFont="1" applyBorder="1" applyAlignment="1">
      <alignment horizontal="left"/>
    </xf>
    <xf numFmtId="0" fontId="11" fillId="0" borderId="43" xfId="0" applyFont="1" applyBorder="1"/>
    <xf numFmtId="0" fontId="13" fillId="0" borderId="43" xfId="0" applyFont="1" applyFill="1" applyBorder="1"/>
    <xf numFmtId="164" fontId="11" fillId="0" borderId="44" xfId="0" applyNumberFormat="1" applyFont="1" applyBorder="1" applyProtection="1"/>
    <xf numFmtId="164" fontId="11" fillId="0" borderId="45" xfId="0" applyNumberFormat="1" applyFont="1" applyBorder="1" applyProtection="1"/>
    <xf numFmtId="164" fontId="11" fillId="0" borderId="46" xfId="0" applyNumberFormat="1" applyFont="1" applyBorder="1" applyProtection="1"/>
    <xf numFmtId="164" fontId="11" fillId="0" borderId="0" xfId="0" applyNumberFormat="1" applyFont="1" applyBorder="1" applyProtection="1"/>
    <xf numFmtId="0" fontId="12" fillId="0" borderId="47" xfId="0" applyFont="1" applyBorder="1" applyAlignment="1">
      <alignment horizontal="center"/>
    </xf>
    <xf numFmtId="0" fontId="12" fillId="0" borderId="15" xfId="0" quotePrefix="1" applyFont="1" applyBorder="1" applyAlignment="1">
      <alignment horizontal="left"/>
    </xf>
    <xf numFmtId="0" fontId="12" fillId="0" borderId="15" xfId="0" applyFont="1" applyBorder="1"/>
    <xf numFmtId="0" fontId="13" fillId="0" borderId="15" xfId="0" applyFont="1" applyFill="1" applyBorder="1"/>
    <xf numFmtId="164" fontId="12" fillId="0" borderId="48" xfId="0" applyNumberFormat="1" applyFont="1" applyBorder="1" applyProtection="1"/>
    <xf numFmtId="164" fontId="12" fillId="0" borderId="49" xfId="0" applyNumberFormat="1" applyFont="1" applyBorder="1" applyProtection="1"/>
    <xf numFmtId="164" fontId="12" fillId="0" borderId="50" xfId="0" applyNumberFormat="1" applyFont="1" applyBorder="1" applyProtection="1"/>
    <xf numFmtId="164" fontId="12" fillId="0" borderId="0" xfId="0" applyNumberFormat="1" applyFont="1" applyBorder="1" applyProtection="1"/>
    <xf numFmtId="0" fontId="11" fillId="0" borderId="51" xfId="0" applyFont="1" applyBorder="1" applyAlignment="1">
      <alignment horizontal="left"/>
    </xf>
    <xf numFmtId="0" fontId="11" fillId="0" borderId="52" xfId="0" applyFont="1" applyBorder="1"/>
    <xf numFmtId="0" fontId="11" fillId="0" borderId="52" xfId="0" applyFont="1" applyBorder="1" applyAlignment="1"/>
    <xf numFmtId="167" fontId="11" fillId="3" borderId="52" xfId="4" applyNumberFormat="1" applyFont="1" applyFill="1" applyBorder="1" applyAlignment="1"/>
    <xf numFmtId="0" fontId="11" fillId="0" borderId="52" xfId="0" applyFont="1" applyBorder="1" applyAlignment="1">
      <alignment horizontal="right"/>
    </xf>
    <xf numFmtId="0" fontId="11" fillId="0" borderId="52" xfId="0" applyFont="1" applyBorder="1" applyAlignment="1">
      <alignment horizontal="center"/>
    </xf>
    <xf numFmtId="164" fontId="11" fillId="0" borderId="52" xfId="5" applyNumberFormat="1" applyFont="1" applyBorder="1" applyAlignment="1"/>
    <xf numFmtId="0" fontId="13" fillId="0" borderId="52" xfId="0" applyFont="1" applyFill="1" applyBorder="1" applyAlignment="1"/>
    <xf numFmtId="164" fontId="11" fillId="0" borderId="53" xfId="0" applyNumberFormat="1" applyFont="1" applyBorder="1" applyProtection="1"/>
    <xf numFmtId="164" fontId="11" fillId="0" borderId="54" xfId="0" applyNumberFormat="1" applyFont="1" applyBorder="1" applyProtection="1"/>
    <xf numFmtId="164" fontId="11" fillId="0" borderId="55" xfId="0" applyNumberFormat="1" applyFont="1" applyBorder="1" applyAlignment="1" applyProtection="1">
      <alignment horizontal="right"/>
    </xf>
    <xf numFmtId="164" fontId="11" fillId="0" borderId="0" xfId="0" applyNumberFormat="1" applyFont="1" applyBorder="1" applyAlignment="1" applyProtection="1">
      <alignment horizontal="right"/>
    </xf>
    <xf numFmtId="0" fontId="11" fillId="0" borderId="56" xfId="0" applyFont="1" applyBorder="1" applyAlignment="1">
      <alignment horizontal="center"/>
    </xf>
    <xf numFmtId="0" fontId="11" fillId="0" borderId="43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2" xfId="0" quotePrefix="1" applyFont="1" applyBorder="1" applyAlignment="1">
      <alignment horizontal="left"/>
    </xf>
    <xf numFmtId="164" fontId="11" fillId="0" borderId="52" xfId="0" applyNumberFormat="1" applyFont="1" applyBorder="1" applyAlignment="1"/>
    <xf numFmtId="164" fontId="11" fillId="0" borderId="55" xfId="0" applyNumberFormat="1" applyFont="1" applyBorder="1" applyProtection="1"/>
    <xf numFmtId="0" fontId="12" fillId="0" borderId="15" xfId="0" applyFont="1" applyBorder="1" applyAlignment="1"/>
    <xf numFmtId="0" fontId="12" fillId="0" borderId="15" xfId="0" applyFont="1" applyBorder="1" applyAlignment="1">
      <alignment horizontal="center"/>
    </xf>
    <xf numFmtId="0" fontId="13" fillId="0" borderId="15" xfId="0" applyFont="1" applyFill="1" applyBorder="1" applyAlignment="1"/>
    <xf numFmtId="0" fontId="11" fillId="0" borderId="0" xfId="0" applyFont="1" applyBorder="1" applyAlignment="1">
      <alignment horizontal="left"/>
    </xf>
    <xf numFmtId="0" fontId="11" fillId="0" borderId="43" xfId="0" applyFont="1" applyBorder="1" applyAlignment="1"/>
    <xf numFmtId="169" fontId="11" fillId="3" borderId="43" xfId="0" applyNumberFormat="1" applyFont="1" applyFill="1" applyBorder="1" applyAlignment="1" applyProtection="1">
      <protection locked="0"/>
    </xf>
    <xf numFmtId="0" fontId="11" fillId="0" borderId="43" xfId="0" quotePrefix="1" applyFont="1" applyBorder="1" applyAlignment="1"/>
    <xf numFmtId="0" fontId="11" fillId="0" borderId="43" xfId="0" quotePrefix="1" applyFont="1" applyBorder="1" applyAlignment="1">
      <alignment horizontal="center"/>
    </xf>
    <xf numFmtId="164" fontId="11" fillId="0" borderId="43" xfId="0" quotePrefix="1" applyNumberFormat="1" applyFont="1" applyBorder="1" applyAlignment="1"/>
    <xf numFmtId="0" fontId="13" fillId="0" borderId="43" xfId="0" applyFont="1" applyFill="1" applyBorder="1" applyAlignment="1"/>
    <xf numFmtId="164" fontId="11" fillId="0" borderId="46" xfId="0" applyNumberFormat="1" applyFont="1" applyBorder="1" applyAlignment="1" applyProtection="1">
      <alignment horizontal="right"/>
    </xf>
    <xf numFmtId="0" fontId="14" fillId="0" borderId="43" xfId="0" applyFont="1" applyBorder="1" applyAlignment="1">
      <alignment horizontal="left" vertical="top"/>
    </xf>
    <xf numFmtId="169" fontId="11" fillId="3" borderId="52" xfId="0" applyNumberFormat="1" applyFont="1" applyFill="1" applyBorder="1" applyAlignment="1"/>
    <xf numFmtId="0" fontId="11" fillId="0" borderId="52" xfId="0" quotePrefix="1" applyFont="1" applyBorder="1" applyAlignment="1"/>
    <xf numFmtId="0" fontId="11" fillId="0" borderId="52" xfId="0" quotePrefix="1" applyFont="1" applyBorder="1" applyAlignment="1">
      <alignment horizontal="center"/>
    </xf>
    <xf numFmtId="164" fontId="11" fillId="0" borderId="52" xfId="0" quotePrefix="1" applyNumberFormat="1" applyFont="1" applyBorder="1" applyAlignment="1"/>
    <xf numFmtId="164" fontId="11" fillId="0" borderId="53" xfId="0" applyNumberFormat="1" applyFont="1" applyBorder="1"/>
    <xf numFmtId="164" fontId="11" fillId="0" borderId="54" xfId="0" applyNumberFormat="1" applyFont="1" applyBorder="1"/>
    <xf numFmtId="164" fontId="11" fillId="0" borderId="55" xfId="0" applyNumberFormat="1" applyFont="1" applyBorder="1"/>
    <xf numFmtId="164" fontId="11" fillId="0" borderId="0" xfId="0" applyNumberFormat="1" applyFont="1" applyBorder="1"/>
    <xf numFmtId="0" fontId="11" fillId="3" borderId="43" xfId="0" applyFont="1" applyFill="1" applyBorder="1" applyAlignment="1" applyProtection="1">
      <protection locked="0"/>
    </xf>
    <xf numFmtId="164" fontId="11" fillId="0" borderId="55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12" fillId="0" borderId="27" xfId="0" applyFont="1" applyBorder="1" applyAlignment="1"/>
    <xf numFmtId="170" fontId="11" fillId="0" borderId="27" xfId="0" applyNumberFormat="1" applyFont="1" applyBorder="1" applyAlignment="1" applyProtection="1"/>
    <xf numFmtId="170" fontId="13" fillId="0" borderId="27" xfId="0" applyNumberFormat="1" applyFont="1" applyFill="1" applyBorder="1" applyAlignment="1" applyProtection="1"/>
    <xf numFmtId="0" fontId="15" fillId="0" borderId="0" xfId="0" applyFont="1" applyBorder="1" applyAlignment="1">
      <alignment horizontal="left"/>
    </xf>
    <xf numFmtId="0" fontId="11" fillId="0" borderId="0" xfId="0" applyFont="1" applyBorder="1"/>
    <xf numFmtId="170" fontId="11" fillId="0" borderId="0" xfId="0" applyNumberFormat="1" applyFont="1" applyBorder="1" applyProtection="1"/>
    <xf numFmtId="170" fontId="13" fillId="0" borderId="0" xfId="0" applyNumberFormat="1" applyFont="1" applyFill="1" applyBorder="1" applyProtection="1"/>
    <xf numFmtId="164" fontId="11" fillId="0" borderId="57" xfId="0" applyNumberFormat="1" applyFont="1" applyBorder="1" applyProtection="1"/>
    <xf numFmtId="164" fontId="11" fillId="0" borderId="35" xfId="0" applyNumberFormat="1" applyFont="1" applyBorder="1" applyProtection="1"/>
    <xf numFmtId="164" fontId="11" fillId="0" borderId="36" xfId="0" applyNumberFormat="1" applyFont="1" applyBorder="1" applyProtection="1"/>
    <xf numFmtId="0" fontId="11" fillId="0" borderId="43" xfId="0" quotePrefix="1" applyFont="1" applyBorder="1" applyAlignment="1">
      <alignment horizontal="right"/>
    </xf>
    <xf numFmtId="3" fontId="11" fillId="3" borderId="43" xfId="0" applyNumberFormat="1" applyFont="1" applyFill="1" applyBorder="1"/>
    <xf numFmtId="3" fontId="11" fillId="0" borderId="43" xfId="0" applyNumberFormat="1" applyFont="1" applyBorder="1" applyProtection="1"/>
    <xf numFmtId="0" fontId="11" fillId="0" borderId="43" xfId="2" applyFont="1" applyBorder="1" applyAlignment="1">
      <alignment horizontal="right"/>
    </xf>
    <xf numFmtId="10" fontId="11" fillId="3" borderId="43" xfId="4" applyNumberFormat="1" applyFont="1" applyFill="1" applyBorder="1" applyAlignment="1" applyProtection="1">
      <alignment horizontal="left"/>
    </xf>
    <xf numFmtId="10" fontId="13" fillId="0" borderId="43" xfId="4" applyNumberFormat="1" applyFont="1" applyFill="1" applyBorder="1" applyAlignment="1" applyProtection="1">
      <alignment horizontal="left"/>
    </xf>
    <xf numFmtId="0" fontId="11" fillId="0" borderId="51" xfId="0" quotePrefix="1" applyFont="1" applyBorder="1" applyAlignment="1">
      <alignment horizontal="left"/>
    </xf>
    <xf numFmtId="167" fontId="11" fillId="3" borderId="52" xfId="4" applyNumberFormat="1" applyFont="1" applyFill="1" applyBorder="1"/>
    <xf numFmtId="0" fontId="11" fillId="0" borderId="43" xfId="0" applyFont="1" applyBorder="1" applyAlignment="1">
      <alignment horizontal="left" vertical="top"/>
    </xf>
    <xf numFmtId="0" fontId="11" fillId="0" borderId="58" xfId="0" applyFont="1" applyBorder="1" applyAlignment="1">
      <alignment horizontal="center"/>
    </xf>
    <xf numFmtId="171" fontId="11" fillId="3" borderId="52" xfId="0" applyNumberFormat="1" applyFont="1" applyFill="1" applyBorder="1" applyAlignment="1" applyProtection="1"/>
    <xf numFmtId="170" fontId="11" fillId="0" borderId="52" xfId="0" quotePrefix="1" applyNumberFormat="1" applyFont="1" applyBorder="1" applyAlignment="1" applyProtection="1">
      <alignment horizontal="left"/>
    </xf>
    <xf numFmtId="170" fontId="11" fillId="0" borderId="52" xfId="0" quotePrefix="1" applyNumberFormat="1" applyFont="1" applyBorder="1" applyAlignment="1" applyProtection="1">
      <alignment horizontal="center"/>
    </xf>
    <xf numFmtId="164" fontId="11" fillId="0" borderId="52" xfId="0" applyNumberFormat="1" applyFont="1" applyBorder="1"/>
    <xf numFmtId="0" fontId="13" fillId="0" borderId="52" xfId="0" applyFont="1" applyFill="1" applyBorder="1"/>
    <xf numFmtId="0" fontId="11" fillId="0" borderId="43" xfId="0" applyFont="1" applyBorder="1" applyAlignment="1">
      <alignment vertical="top"/>
    </xf>
    <xf numFmtId="171" fontId="11" fillId="3" borderId="52" xfId="0" applyNumberFormat="1" applyFont="1" applyFill="1" applyBorder="1" applyAlignment="1"/>
    <xf numFmtId="171" fontId="11" fillId="3" borderId="43" xfId="0" applyNumberFormat="1" applyFont="1" applyFill="1" applyBorder="1" applyAlignment="1" applyProtection="1"/>
    <xf numFmtId="164" fontId="11" fillId="0" borderId="44" xfId="0" applyNumberFormat="1" applyFont="1" applyFill="1" applyBorder="1" applyProtection="1"/>
    <xf numFmtId="164" fontId="11" fillId="0" borderId="45" xfId="0" applyNumberFormat="1" applyFont="1" applyFill="1" applyBorder="1" applyProtection="1"/>
    <xf numFmtId="0" fontId="11" fillId="0" borderId="47" xfId="0" applyFont="1" applyBorder="1" applyAlignment="1">
      <alignment horizontal="center"/>
    </xf>
    <xf numFmtId="0" fontId="11" fillId="0" borderId="15" xfId="0" quotePrefix="1" applyFont="1" applyBorder="1" applyAlignment="1">
      <alignment horizontal="left"/>
    </xf>
    <xf numFmtId="171" fontId="11" fillId="3" borderId="15" xfId="0" applyNumberFormat="1" applyFont="1" applyFill="1" applyBorder="1" applyAlignment="1" applyProtection="1"/>
    <xf numFmtId="164" fontId="11" fillId="0" borderId="48" xfId="0" applyNumberFormat="1" applyFont="1" applyFill="1" applyBorder="1" applyProtection="1"/>
    <xf numFmtId="164" fontId="11" fillId="0" borderId="49" xfId="0" applyNumberFormat="1" applyFont="1" applyFill="1" applyBorder="1" applyProtection="1"/>
    <xf numFmtId="164" fontId="11" fillId="0" borderId="50" xfId="0" applyNumberFormat="1" applyFont="1" applyBorder="1" applyProtection="1"/>
    <xf numFmtId="0" fontId="12" fillId="0" borderId="59" xfId="0" applyFont="1" applyBorder="1" applyAlignment="1">
      <alignment horizontal="center"/>
    </xf>
    <xf numFmtId="0" fontId="12" fillId="0" borderId="60" xfId="0" quotePrefix="1" applyFont="1" applyBorder="1" applyAlignment="1">
      <alignment horizontal="left"/>
    </xf>
    <xf numFmtId="0" fontId="12" fillId="0" borderId="60" xfId="0" applyFont="1" applyBorder="1"/>
    <xf numFmtId="0" fontId="11" fillId="0" borderId="60" xfId="0" applyFont="1" applyBorder="1"/>
    <xf numFmtId="172" fontId="11" fillId="0" borderId="60" xfId="0" applyNumberFormat="1" applyFont="1" applyBorder="1"/>
    <xf numFmtId="0" fontId="13" fillId="0" borderId="60" xfId="0" applyFont="1" applyFill="1" applyBorder="1"/>
    <xf numFmtId="164" fontId="12" fillId="0" borderId="61" xfId="0" applyNumberFormat="1" applyFont="1" applyBorder="1" applyProtection="1"/>
    <xf numFmtId="164" fontId="12" fillId="0" borderId="62" xfId="0" applyNumberFormat="1" applyFont="1" applyBorder="1" applyProtection="1"/>
    <xf numFmtId="164" fontId="12" fillId="0" borderId="63" xfId="0" applyNumberFormat="1" applyFont="1" applyBorder="1" applyProtection="1"/>
    <xf numFmtId="0" fontId="11" fillId="0" borderId="64" xfId="0" applyFont="1" applyBorder="1"/>
    <xf numFmtId="164" fontId="11" fillId="0" borderId="64" xfId="0" applyNumberFormat="1" applyFont="1" applyBorder="1"/>
    <xf numFmtId="164" fontId="11" fillId="0" borderId="64" xfId="0" applyNumberFormat="1" applyFont="1" applyFill="1" applyBorder="1"/>
    <xf numFmtId="3" fontId="11" fillId="0" borderId="22" xfId="0" applyNumberFormat="1" applyFont="1" applyBorder="1"/>
    <xf numFmtId="165" fontId="11" fillId="3" borderId="65" xfId="4" applyNumberFormat="1" applyFont="1" applyFill="1" applyBorder="1" applyProtection="1">
      <protection locked="0"/>
    </xf>
    <xf numFmtId="166" fontId="11" fillId="0" borderId="66" xfId="4" applyNumberFormat="1" applyFont="1" applyBorder="1"/>
    <xf numFmtId="10" fontId="11" fillId="0" borderId="21" xfId="4" applyNumberFormat="1" applyFont="1" applyBorder="1"/>
    <xf numFmtId="10" fontId="11" fillId="0" borderId="22" xfId="4" applyNumberFormat="1" applyFont="1" applyBorder="1"/>
    <xf numFmtId="0" fontId="4" fillId="0" borderId="73" xfId="0" applyFont="1" applyBorder="1"/>
    <xf numFmtId="0" fontId="4" fillId="0" borderId="74" xfId="0" applyFont="1" applyBorder="1"/>
    <xf numFmtId="164" fontId="4" fillId="3" borderId="74" xfId="0" applyNumberFormat="1" applyFont="1" applyFill="1" applyBorder="1" applyProtection="1">
      <protection locked="0"/>
    </xf>
    <xf numFmtId="164" fontId="4" fillId="0" borderId="74" xfId="0" applyNumberFormat="1" applyFont="1" applyFill="1" applyBorder="1" applyProtection="1">
      <protection locked="0"/>
    </xf>
    <xf numFmtId="3" fontId="4" fillId="0" borderId="75" xfId="0" applyNumberFormat="1" applyFont="1" applyBorder="1"/>
    <xf numFmtId="165" fontId="4" fillId="3" borderId="76" xfId="4" applyNumberFormat="1" applyFont="1" applyFill="1" applyBorder="1" applyProtection="1">
      <protection locked="0"/>
    </xf>
    <xf numFmtId="166" fontId="4" fillId="0" borderId="77" xfId="4" applyNumberFormat="1" applyFont="1" applyBorder="1"/>
    <xf numFmtId="0" fontId="4" fillId="0" borderId="74" xfId="0" applyFont="1" applyBorder="1" applyAlignment="1">
      <alignment horizontal="center"/>
    </xf>
    <xf numFmtId="2" fontId="4" fillId="0" borderId="78" xfId="2" applyNumberFormat="1" applyFont="1" applyBorder="1"/>
    <xf numFmtId="2" fontId="4" fillId="0" borderId="79" xfId="2" applyNumberFormat="1" applyFont="1" applyBorder="1"/>
    <xf numFmtId="0" fontId="12" fillId="0" borderId="58" xfId="0" applyFont="1" applyBorder="1" applyAlignment="1">
      <alignment horizontal="center"/>
    </xf>
    <xf numFmtId="0" fontId="12" fillId="0" borderId="51" xfId="0" quotePrefix="1" applyFont="1" applyBorder="1" applyAlignment="1">
      <alignment horizontal="left"/>
    </xf>
    <xf numFmtId="0" fontId="12" fillId="0" borderId="51" xfId="0" applyFont="1" applyBorder="1"/>
    <xf numFmtId="0" fontId="12" fillId="0" borderId="51" xfId="0" applyFont="1" applyBorder="1" applyAlignment="1"/>
    <xf numFmtId="0" fontId="12" fillId="0" borderId="51" xfId="0" applyFont="1" applyBorder="1" applyAlignment="1">
      <alignment horizontal="center"/>
    </xf>
    <xf numFmtId="0" fontId="13" fillId="0" borderId="51" xfId="0" applyFont="1" applyFill="1" applyBorder="1" applyAlignment="1"/>
    <xf numFmtId="164" fontId="12" fillId="0" borderId="67" xfId="0" applyNumberFormat="1" applyFont="1" applyBorder="1" applyProtection="1"/>
    <xf numFmtId="164" fontId="12" fillId="0" borderId="68" xfId="0" applyNumberFormat="1" applyFont="1" applyBorder="1" applyProtection="1"/>
    <xf numFmtId="164" fontId="12" fillId="0" borderId="69" xfId="0" applyNumberFormat="1" applyFont="1" applyBorder="1" applyProtection="1"/>
    <xf numFmtId="0" fontId="13" fillId="0" borderId="43" xfId="0" quotePrefix="1" applyFont="1" applyFill="1" applyBorder="1" applyAlignment="1"/>
    <xf numFmtId="164" fontId="11" fillId="0" borderId="46" xfId="0" applyNumberFormat="1" applyFont="1" applyBorder="1" applyAlignment="1">
      <alignment horizontal="right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left"/>
    </xf>
    <xf numFmtId="0" fontId="4" fillId="0" borderId="82" xfId="0" quotePrefix="1" applyFont="1" applyBorder="1" applyAlignment="1">
      <alignment horizontal="left"/>
    </xf>
    <xf numFmtId="0" fontId="4" fillId="0" borderId="82" xfId="0" applyFont="1" applyBorder="1"/>
    <xf numFmtId="0" fontId="4" fillId="0" borderId="82" xfId="0" applyFont="1" applyBorder="1" applyAlignment="1"/>
    <xf numFmtId="0" fontId="4" fillId="3" borderId="82" xfId="0" applyFont="1" applyFill="1" applyBorder="1" applyAlignment="1" applyProtection="1">
      <protection locked="0"/>
    </xf>
    <xf numFmtId="0" fontId="4" fillId="0" borderId="82" xfId="0" quotePrefix="1" applyFont="1" applyBorder="1" applyAlignment="1"/>
    <xf numFmtId="0" fontId="4" fillId="0" borderId="82" xfId="0" quotePrefix="1" applyFont="1" applyBorder="1" applyAlignment="1">
      <alignment horizontal="center"/>
    </xf>
    <xf numFmtId="164" fontId="4" fillId="0" borderId="82" xfId="0" quotePrefix="1" applyNumberFormat="1" applyFont="1" applyBorder="1" applyAlignment="1"/>
    <xf numFmtId="0" fontId="7" fillId="0" borderId="82" xfId="0" applyFont="1" applyFill="1" applyBorder="1" applyAlignment="1"/>
    <xf numFmtId="164" fontId="4" fillId="0" borderId="83" xfId="0" applyNumberFormat="1" applyFont="1" applyBorder="1" applyProtection="1"/>
    <xf numFmtId="164" fontId="4" fillId="0" borderId="84" xfId="0" applyNumberFormat="1" applyFont="1" applyBorder="1" applyProtection="1"/>
    <xf numFmtId="164" fontId="4" fillId="0" borderId="85" xfId="0" applyNumberFormat="1" applyFont="1" applyBorder="1" applyAlignment="1" applyProtection="1">
      <alignment horizontal="right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4" fillId="0" borderId="88" xfId="0" applyFont="1" applyBorder="1"/>
    <xf numFmtId="0" fontId="4" fillId="0" borderId="88" xfId="0" quotePrefix="1" applyFont="1" applyBorder="1" applyAlignment="1"/>
    <xf numFmtId="0" fontId="4" fillId="3" borderId="88" xfId="0" applyFont="1" applyFill="1" applyBorder="1" applyAlignment="1" applyProtection="1">
      <protection locked="0"/>
    </xf>
    <xf numFmtId="0" fontId="4" fillId="0" borderId="88" xfId="0" quotePrefix="1" applyFont="1" applyBorder="1" applyAlignment="1">
      <alignment horizontal="center"/>
    </xf>
    <xf numFmtId="164" fontId="4" fillId="0" borderId="88" xfId="0" quotePrefix="1" applyNumberFormat="1" applyFont="1" applyBorder="1" applyAlignment="1"/>
    <xf numFmtId="0" fontId="4" fillId="0" borderId="88" xfId="0" applyFont="1" applyBorder="1" applyAlignment="1"/>
    <xf numFmtId="0" fontId="7" fillId="0" borderId="88" xfId="0" applyFont="1" applyFill="1" applyBorder="1" applyAlignment="1"/>
    <xf numFmtId="164" fontId="4" fillId="0" borderId="89" xfId="0" applyNumberFormat="1" applyFont="1" applyBorder="1" applyProtection="1"/>
    <xf numFmtId="164" fontId="4" fillId="0" borderId="90" xfId="0" applyNumberFormat="1" applyFont="1" applyBorder="1" applyProtection="1"/>
    <xf numFmtId="164" fontId="4" fillId="0" borderId="91" xfId="0" applyNumberFormat="1" applyFont="1" applyBorder="1" applyProtection="1"/>
    <xf numFmtId="0" fontId="16" fillId="0" borderId="70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71" xfId="0" applyFont="1" applyBorder="1" applyAlignment="1">
      <alignment horizontal="left"/>
    </xf>
    <xf numFmtId="0" fontId="16" fillId="0" borderId="13" xfId="0" applyFont="1" applyBorder="1"/>
    <xf numFmtId="0" fontId="16" fillId="0" borderId="72" xfId="0" applyFont="1" applyBorder="1"/>
    <xf numFmtId="0" fontId="16" fillId="0" borderId="72" xfId="0" quotePrefix="1" applyFont="1" applyBorder="1" applyAlignment="1">
      <alignment horizontal="left"/>
    </xf>
    <xf numFmtId="0" fontId="16" fillId="0" borderId="52" xfId="0" applyFont="1" applyBorder="1" applyAlignment="1">
      <alignment horizontal="left"/>
    </xf>
  </cellXfs>
  <cellStyles count="6">
    <cellStyle name="Standard_14ZuSau" xfId="1"/>
    <cellStyle name="Standard_MaSchw" xfId="2"/>
    <cellStyle name="Standard_Weizen" xfId="3"/>
    <cellStyle name="Обычный" xfId="0" builtinId="0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topLeftCell="C22" zoomScale="115" zoomScaleNormal="115" workbookViewId="0">
      <selection activeCell="D35" sqref="D35"/>
    </sheetView>
  </sheetViews>
  <sheetFormatPr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16.42578125" style="3" customWidth="1"/>
    <col min="5" max="9" width="9.28515625" style="3" customWidth="1"/>
    <col min="10" max="10" width="2.140625" style="3" bestFit="1" customWidth="1"/>
    <col min="11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9.28515625" style="3" customWidth="1"/>
    <col min="20" max="16384" width="11.42578125" style="3"/>
  </cols>
  <sheetData>
    <row r="1" spans="1:20" ht="15.75" x14ac:dyDescent="0.25">
      <c r="A1" s="1">
        <f t="shared" ref="A1:A34" ca="1" si="0">CELL("Row",A1)</f>
        <v>1</v>
      </c>
      <c r="C1" s="7" t="s">
        <v>72</v>
      </c>
      <c r="D1" s="8"/>
      <c r="E1" s="9"/>
      <c r="F1" s="9"/>
      <c r="G1" s="9"/>
      <c r="H1" s="9"/>
      <c r="I1" s="10" t="s">
        <v>11</v>
      </c>
      <c r="J1" s="11"/>
      <c r="K1" s="9"/>
      <c r="L1" s="9"/>
      <c r="M1" s="9"/>
      <c r="N1" s="9"/>
      <c r="O1" s="12"/>
      <c r="P1" s="13" t="s">
        <v>0</v>
      </c>
      <c r="Q1" s="14"/>
      <c r="R1" s="9"/>
      <c r="S1" s="9"/>
      <c r="T1" s="9"/>
    </row>
    <row r="2" spans="1:20" ht="15.75" x14ac:dyDescent="0.25">
      <c r="A2" s="1">
        <f t="shared" ca="1" si="0"/>
        <v>2</v>
      </c>
      <c r="C2" s="7" t="s">
        <v>25</v>
      </c>
      <c r="D2" s="8"/>
      <c r="E2" s="9"/>
      <c r="F2" s="9"/>
      <c r="G2" s="9"/>
      <c r="H2" s="9"/>
      <c r="I2" s="15" t="s">
        <v>12</v>
      </c>
      <c r="J2" s="9"/>
      <c r="K2" s="9"/>
      <c r="L2" s="16"/>
      <c r="M2" s="16"/>
      <c r="N2" s="9"/>
      <c r="O2" s="17" t="s">
        <v>26</v>
      </c>
      <c r="P2" s="18" t="s">
        <v>27</v>
      </c>
      <c r="Q2" s="14"/>
      <c r="R2" s="19" t="s">
        <v>28</v>
      </c>
      <c r="S2" s="20"/>
      <c r="T2" s="20"/>
    </row>
    <row r="3" spans="1:20" x14ac:dyDescent="0.2">
      <c r="A3" s="1">
        <f t="shared" ca="1" si="0"/>
        <v>3</v>
      </c>
      <c r="C3" s="21" t="s">
        <v>13</v>
      </c>
      <c r="D3" s="22"/>
      <c r="E3" s="23">
        <f>'[1]F1 DB'!K5</f>
        <v>60</v>
      </c>
      <c r="F3" s="24" t="s">
        <v>14</v>
      </c>
      <c r="G3" s="9"/>
      <c r="H3" s="9"/>
      <c r="I3" s="244" t="s">
        <v>21</v>
      </c>
      <c r="J3" s="25"/>
      <c r="K3" s="25"/>
      <c r="L3" s="26">
        <f>'[1]F1 DB'!$L$64</f>
        <v>9.0000000000000018</v>
      </c>
      <c r="M3" s="27" t="s">
        <v>16</v>
      </c>
      <c r="N3" s="28"/>
      <c r="O3" s="29">
        <v>0</v>
      </c>
      <c r="P3" s="30">
        <f>IF(L3=0,0,100%-O3)</f>
        <v>1</v>
      </c>
      <c r="Q3" s="14"/>
      <c r="R3" s="31">
        <f>O3*H19+P3*H18</f>
        <v>10</v>
      </c>
      <c r="S3" s="32" t="str">
        <f>Curr&amp;"/h"</f>
        <v>€/h</v>
      </c>
      <c r="T3" s="33" t="s">
        <v>29</v>
      </c>
    </row>
    <row r="4" spans="1:20" x14ac:dyDescent="0.2">
      <c r="A4" s="1">
        <f t="shared" ca="1" si="0"/>
        <v>4</v>
      </c>
      <c r="C4" s="241" t="s">
        <v>18</v>
      </c>
      <c r="D4" s="34"/>
      <c r="E4" s="35">
        <f>IF('[1]F1 DB'!K5=0,0,('[1]F1 DB'!K6*'[1]F1 DB'!L6+'[1]F1 DB'!K7*'[1]F1 DB'!L7)/'[1]F1 DB'!K5)</f>
        <v>11.418333333333333</v>
      </c>
      <c r="F4" s="36" t="s">
        <v>15</v>
      </c>
      <c r="G4" s="9"/>
      <c r="H4" s="9"/>
      <c r="I4" s="245" t="s">
        <v>22</v>
      </c>
      <c r="J4" s="37"/>
      <c r="K4" s="37"/>
      <c r="L4" s="38">
        <v>3</v>
      </c>
      <c r="M4" s="39" t="s">
        <v>16</v>
      </c>
      <c r="N4" s="40"/>
      <c r="O4" s="41">
        <v>0.3</v>
      </c>
      <c r="P4" s="42">
        <f>IF(L4=0,0,100%-O4)</f>
        <v>0.7</v>
      </c>
      <c r="Q4" s="14"/>
      <c r="R4" s="43">
        <f>O4*H31+P4*H30</f>
        <v>10.6</v>
      </c>
      <c r="S4" s="44" t="str">
        <f>Curr&amp;"/h"</f>
        <v>€/h</v>
      </c>
      <c r="T4" s="45">
        <f>IF(R3+R4=0,0,(L3/(L3+L4)*R3)+(L4/(L3+L4)*R4))</f>
        <v>10.149999999999999</v>
      </c>
    </row>
    <row r="5" spans="1:20" x14ac:dyDescent="0.2">
      <c r="A5" s="1">
        <f t="shared" ca="1" si="0"/>
        <v>5</v>
      </c>
      <c r="C5" s="242" t="s">
        <v>17</v>
      </c>
      <c r="D5" s="25"/>
      <c r="E5" s="46">
        <f>'[1]F1 DB'!M9</f>
        <v>348</v>
      </c>
      <c r="F5" s="47" t="s">
        <v>10</v>
      </c>
      <c r="G5" s="9"/>
      <c r="H5" s="9"/>
      <c r="I5" s="245" t="s">
        <v>23</v>
      </c>
      <c r="J5" s="37"/>
      <c r="K5" s="37"/>
      <c r="L5" s="48">
        <f>'[1]F1 DB'!$M$47</f>
        <v>294.09596799999997</v>
      </c>
      <c r="M5" s="49" t="s">
        <v>9</v>
      </c>
      <c r="N5" s="40"/>
      <c r="O5" s="41">
        <v>0.2</v>
      </c>
      <c r="P5" s="42">
        <f>IF(L5=0,0,100%-O5)</f>
        <v>0.8</v>
      </c>
      <c r="Q5" s="14"/>
      <c r="R5" s="50">
        <f>O5*H16+P5*H15</f>
        <v>5.4000000000000006E-2</v>
      </c>
      <c r="S5" s="51"/>
      <c r="T5" s="33" t="s">
        <v>29</v>
      </c>
    </row>
    <row r="6" spans="1:20" ht="15.75" thickBot="1" x14ac:dyDescent="0.25">
      <c r="A6" s="1">
        <f t="shared" ca="1" si="0"/>
        <v>6</v>
      </c>
      <c r="C6" s="243" t="s">
        <v>19</v>
      </c>
      <c r="D6" s="52"/>
      <c r="E6" s="53"/>
      <c r="F6" s="54" t="s">
        <v>10</v>
      </c>
      <c r="G6" s="9"/>
      <c r="H6" s="9"/>
      <c r="I6" s="246" t="s">
        <v>24</v>
      </c>
      <c r="J6" s="186"/>
      <c r="K6" s="186"/>
      <c r="L6" s="187">
        <f>(F26+F27)/2</f>
        <v>782.8659907407407</v>
      </c>
      <c r="M6" s="188" t="str">
        <f>Curr</f>
        <v>€</v>
      </c>
      <c r="N6" s="189"/>
      <c r="O6" s="190">
        <v>0.3</v>
      </c>
      <c r="P6" s="191">
        <f>IF(L6=0,0,100%-O6)</f>
        <v>0.7</v>
      </c>
      <c r="Q6" s="14"/>
      <c r="R6" s="192">
        <f>O6*H29+P6*H28</f>
        <v>5.5999999999999994E-2</v>
      </c>
      <c r="S6" s="193"/>
      <c r="T6" s="55">
        <f>IF(R5+R6=0,0,(L5/(L5+L6)*R5)+(L6/(L5+L6)*R6))</f>
        <v>5.5453841492518689E-2</v>
      </c>
    </row>
    <row r="7" spans="1:20" ht="16.5" thickTop="1" thickBot="1" x14ac:dyDescent="0.25">
      <c r="A7" s="1">
        <f t="shared" ca="1" si="0"/>
        <v>7</v>
      </c>
      <c r="C7" s="241" t="s">
        <v>20</v>
      </c>
      <c r="D7" s="56"/>
      <c r="E7" s="57">
        <f>'[1]F1 DB'!$M$45</f>
        <v>490.15994666666666</v>
      </c>
      <c r="F7" s="58" t="s">
        <v>10</v>
      </c>
      <c r="G7" s="9"/>
      <c r="H7" s="9"/>
      <c r="I7" s="194" t="s">
        <v>7</v>
      </c>
      <c r="J7" s="195"/>
      <c r="K7" s="195"/>
      <c r="L7" s="196">
        <v>1</v>
      </c>
      <c r="M7" s="197" t="s">
        <v>8</v>
      </c>
      <c r="N7" s="198"/>
      <c r="O7" s="199">
        <v>0.4</v>
      </c>
      <c r="P7" s="200">
        <f>IF(L7=0,0,100%-O7)</f>
        <v>0.6</v>
      </c>
      <c r="Q7" s="201"/>
      <c r="R7" s="202">
        <f>O7*H22+P7*H21</f>
        <v>235</v>
      </c>
      <c r="S7" s="203" t="s">
        <v>10</v>
      </c>
      <c r="T7" s="59"/>
    </row>
    <row r="8" spans="1:20" ht="16.5" thickTop="1" thickBot="1" x14ac:dyDescent="0.25">
      <c r="A8" s="1">
        <f t="shared" ca="1" si="0"/>
        <v>8</v>
      </c>
      <c r="C8" s="9"/>
      <c r="D8" s="9"/>
      <c r="E8" s="9"/>
      <c r="F8" s="9"/>
      <c r="G8" s="9"/>
      <c r="H8" s="9"/>
      <c r="I8" s="9"/>
      <c r="J8" s="9"/>
      <c r="K8" s="60"/>
      <c r="L8" s="9"/>
      <c r="M8" s="9"/>
      <c r="N8" s="9"/>
      <c r="O8" s="9"/>
      <c r="P8" s="9"/>
      <c r="Q8" s="14"/>
      <c r="R8" s="9"/>
      <c r="S8" s="9"/>
      <c r="T8" s="9"/>
    </row>
    <row r="9" spans="1:20" ht="15.75" thickTop="1" x14ac:dyDescent="0.2">
      <c r="A9" s="1">
        <f t="shared" ca="1" si="0"/>
        <v>9</v>
      </c>
      <c r="C9" s="61" t="s">
        <v>32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3" t="s">
        <v>33</v>
      </c>
      <c r="O9" s="64" t="s">
        <v>36</v>
      </c>
      <c r="P9" s="65" t="s">
        <v>35</v>
      </c>
      <c r="Q9" s="14"/>
      <c r="R9" s="66" t="s">
        <v>31</v>
      </c>
      <c r="S9" s="66"/>
      <c r="T9" s="67" t="s">
        <v>30</v>
      </c>
    </row>
    <row r="10" spans="1:20" x14ac:dyDescent="0.2">
      <c r="A10" s="1">
        <f t="shared" ca="1" si="0"/>
        <v>10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 t="s">
        <v>34</v>
      </c>
      <c r="O10" s="71" t="s">
        <v>73</v>
      </c>
      <c r="P10" s="72"/>
      <c r="Q10" s="14"/>
      <c r="R10" s="9"/>
      <c r="S10" s="9"/>
      <c r="T10" s="9"/>
    </row>
    <row r="11" spans="1:20" ht="15.75" thickBot="1" x14ac:dyDescent="0.25">
      <c r="A11" s="1">
        <f t="shared" ca="1" si="0"/>
        <v>11</v>
      </c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3" t="s">
        <v>10</v>
      </c>
      <c r="O11" s="74" t="s">
        <v>10</v>
      </c>
      <c r="P11" s="75" t="s">
        <v>10</v>
      </c>
      <c r="Q11" s="76"/>
      <c r="R11" s="9"/>
      <c r="S11" s="9"/>
      <c r="T11" s="9"/>
    </row>
    <row r="12" spans="1:20" ht="15.75" thickTop="1" x14ac:dyDescent="0.2">
      <c r="A12" s="1">
        <f t="shared" ca="1" si="0"/>
        <v>12</v>
      </c>
      <c r="C12" s="77" t="s">
        <v>1</v>
      </c>
      <c r="D12" s="78" t="s">
        <v>37</v>
      </c>
      <c r="E12" s="79"/>
      <c r="F12" s="79"/>
      <c r="G12" s="79"/>
      <c r="H12" s="79"/>
      <c r="I12" s="79"/>
      <c r="J12" s="79"/>
      <c r="K12" s="79"/>
      <c r="L12" s="79"/>
      <c r="M12" s="79"/>
      <c r="N12" s="80" t="s">
        <v>2</v>
      </c>
      <c r="O12" s="81">
        <f>E3*E4+E6+E5</f>
        <v>1033.0999999999999</v>
      </c>
      <c r="P12" s="82">
        <f>O12</f>
        <v>1033.0999999999999</v>
      </c>
      <c r="Q12" s="83"/>
      <c r="R12" s="9"/>
      <c r="S12" s="9"/>
      <c r="T12" s="9"/>
    </row>
    <row r="13" spans="1:20" x14ac:dyDescent="0.2">
      <c r="A13" s="1">
        <f t="shared" ca="1" si="0"/>
        <v>13</v>
      </c>
      <c r="C13" s="84" t="s">
        <v>2</v>
      </c>
      <c r="D13" s="85" t="s">
        <v>38</v>
      </c>
      <c r="E13" s="86"/>
      <c r="F13" s="86"/>
      <c r="G13" s="86"/>
      <c r="H13" s="86"/>
      <c r="I13" s="86"/>
      <c r="J13" s="86"/>
      <c r="K13" s="86"/>
      <c r="L13" s="86"/>
      <c r="M13" s="87" t="s">
        <v>3</v>
      </c>
      <c r="N13" s="88">
        <f>$E$7</f>
        <v>490.15994666666666</v>
      </c>
      <c r="O13" s="89">
        <f>N13</f>
        <v>490.15994666666666</v>
      </c>
      <c r="P13" s="90">
        <f>N13</f>
        <v>490.15994666666666</v>
      </c>
      <c r="Q13" s="91"/>
      <c r="R13" s="9"/>
      <c r="S13" s="9"/>
      <c r="T13" s="9"/>
    </row>
    <row r="14" spans="1:20" x14ac:dyDescent="0.2">
      <c r="A14" s="1">
        <f t="shared" ca="1" si="0"/>
        <v>14</v>
      </c>
      <c r="C14" s="92" t="s">
        <v>4</v>
      </c>
      <c r="D14" s="93" t="s">
        <v>39</v>
      </c>
      <c r="E14" s="94"/>
      <c r="F14" s="94"/>
      <c r="G14" s="94"/>
      <c r="H14" s="94"/>
      <c r="I14" s="94"/>
      <c r="J14" s="94"/>
      <c r="K14" s="94"/>
      <c r="L14" s="94"/>
      <c r="M14" s="95" t="s">
        <v>3</v>
      </c>
      <c r="N14" s="96">
        <f>N13</f>
        <v>490.15994666666666</v>
      </c>
      <c r="O14" s="97">
        <f>O12-O13</f>
        <v>542.94005333333325</v>
      </c>
      <c r="P14" s="98">
        <f>P12-P13</f>
        <v>542.94005333333325</v>
      </c>
      <c r="Q14" s="99"/>
      <c r="R14" s="9"/>
      <c r="S14" s="9"/>
      <c r="T14" s="9"/>
    </row>
    <row r="15" spans="1:20" x14ac:dyDescent="0.2">
      <c r="A15" s="1">
        <f t="shared" ca="1" si="0"/>
        <v>15</v>
      </c>
      <c r="C15" s="84" t="s">
        <v>2</v>
      </c>
      <c r="D15" s="100" t="s">
        <v>40</v>
      </c>
      <c r="E15" s="101" t="s">
        <v>41</v>
      </c>
      <c r="F15" s="101"/>
      <c r="G15" s="102"/>
      <c r="H15" s="103">
        <v>0.05</v>
      </c>
      <c r="I15" s="104"/>
      <c r="J15" s="105" t="s">
        <v>5</v>
      </c>
      <c r="K15" s="106">
        <f>L5*P5</f>
        <v>235.27677439999999</v>
      </c>
      <c r="L15" s="102" t="s">
        <v>10</v>
      </c>
      <c r="M15" s="107" t="s">
        <v>3</v>
      </c>
      <c r="N15" s="108">
        <f>H15*K15</f>
        <v>11.763838720000001</v>
      </c>
      <c r="O15" s="109">
        <f>N15</f>
        <v>11.763838720000001</v>
      </c>
      <c r="P15" s="110" t="s">
        <v>6</v>
      </c>
      <c r="Q15" s="111"/>
      <c r="R15" s="9"/>
      <c r="S15" s="9"/>
      <c r="T15" s="9"/>
    </row>
    <row r="16" spans="1:20" x14ac:dyDescent="0.2">
      <c r="A16" s="1">
        <f t="shared" ca="1" si="0"/>
        <v>16</v>
      </c>
      <c r="C16" s="112"/>
      <c r="D16" s="113"/>
      <c r="E16" s="114" t="s">
        <v>42</v>
      </c>
      <c r="F16" s="115"/>
      <c r="G16" s="102"/>
      <c r="H16" s="103">
        <v>7.0000000000000007E-2</v>
      </c>
      <c r="I16" s="104"/>
      <c r="J16" s="105" t="s">
        <v>5</v>
      </c>
      <c r="K16" s="116">
        <f>L5*O5</f>
        <v>58.819193599999998</v>
      </c>
      <c r="L16" s="102" t="s">
        <v>10</v>
      </c>
      <c r="M16" s="107" t="s">
        <v>3</v>
      </c>
      <c r="N16" s="108">
        <f>H16*K16</f>
        <v>4.1173435520000004</v>
      </c>
      <c r="O16" s="109">
        <f>N16</f>
        <v>4.1173435520000004</v>
      </c>
      <c r="P16" s="117">
        <f>N16</f>
        <v>4.1173435520000004</v>
      </c>
      <c r="Q16" s="91"/>
      <c r="R16" s="9"/>
      <c r="S16" s="9"/>
      <c r="T16" s="9"/>
    </row>
    <row r="17" spans="1:20" x14ac:dyDescent="0.2">
      <c r="A17" s="1">
        <f t="shared" ca="1" si="0"/>
        <v>17</v>
      </c>
      <c r="C17" s="92" t="s">
        <v>4</v>
      </c>
      <c r="D17" s="93" t="s">
        <v>43</v>
      </c>
      <c r="E17" s="94"/>
      <c r="F17" s="94"/>
      <c r="G17" s="118"/>
      <c r="H17" s="118"/>
      <c r="I17" s="118"/>
      <c r="J17" s="119"/>
      <c r="K17" s="118"/>
      <c r="L17" s="118"/>
      <c r="M17" s="120" t="s">
        <v>3</v>
      </c>
      <c r="N17" s="96">
        <f>SUM(N14:N16)</f>
        <v>506.0411289386667</v>
      </c>
      <c r="O17" s="97">
        <f>O14-O15-O16</f>
        <v>527.05887106133332</v>
      </c>
      <c r="P17" s="98">
        <f>P12-P13-P15-P16</f>
        <v>538.82270978133329</v>
      </c>
      <c r="Q17" s="99"/>
      <c r="R17" s="9"/>
      <c r="S17" s="9"/>
      <c r="T17" s="9"/>
    </row>
    <row r="18" spans="1:20" x14ac:dyDescent="0.2">
      <c r="A18" s="1">
        <f t="shared" ca="1" si="0"/>
        <v>18</v>
      </c>
      <c r="C18" s="84" t="s">
        <v>2</v>
      </c>
      <c r="D18" s="121" t="s">
        <v>46</v>
      </c>
      <c r="E18" s="85" t="s">
        <v>48</v>
      </c>
      <c r="F18" s="85"/>
      <c r="G18" s="122"/>
      <c r="H18" s="123">
        <v>10</v>
      </c>
      <c r="I18" s="124" t="s">
        <v>50</v>
      </c>
      <c r="J18" s="125" t="s">
        <v>5</v>
      </c>
      <c r="K18" s="126">
        <f>L3*P3</f>
        <v>9.0000000000000018</v>
      </c>
      <c r="L18" s="122" t="s">
        <v>51</v>
      </c>
      <c r="M18" s="127" t="s">
        <v>3</v>
      </c>
      <c r="N18" s="88">
        <f>H18*K18</f>
        <v>90.000000000000014</v>
      </c>
      <c r="O18" s="89">
        <f>N18</f>
        <v>90.000000000000014</v>
      </c>
      <c r="P18" s="128" t="s">
        <v>6</v>
      </c>
      <c r="Q18" s="111"/>
      <c r="R18" s="9"/>
      <c r="S18" s="9"/>
      <c r="T18" s="9"/>
    </row>
    <row r="19" spans="1:20" x14ac:dyDescent="0.2">
      <c r="A19" s="1">
        <f t="shared" ca="1" si="0"/>
        <v>19</v>
      </c>
      <c r="C19" s="112"/>
      <c r="D19" s="129" t="s">
        <v>47</v>
      </c>
      <c r="E19" s="114" t="s">
        <v>49</v>
      </c>
      <c r="F19" s="115"/>
      <c r="G19" s="102"/>
      <c r="H19" s="130">
        <v>12</v>
      </c>
      <c r="I19" s="131" t="s">
        <v>50</v>
      </c>
      <c r="J19" s="132" t="s">
        <v>5</v>
      </c>
      <c r="K19" s="133">
        <f>L3*O3</f>
        <v>0</v>
      </c>
      <c r="L19" s="102" t="s">
        <v>51</v>
      </c>
      <c r="M19" s="107" t="s">
        <v>3</v>
      </c>
      <c r="N19" s="134">
        <f>H19*K19</f>
        <v>0</v>
      </c>
      <c r="O19" s="135">
        <f>N19</f>
        <v>0</v>
      </c>
      <c r="P19" s="136">
        <f>N19</f>
        <v>0</v>
      </c>
      <c r="Q19" s="137"/>
      <c r="R19" s="9"/>
      <c r="S19" s="9"/>
      <c r="T19" s="9"/>
    </row>
    <row r="20" spans="1:20" ht="15.75" thickBot="1" x14ac:dyDescent="0.25">
      <c r="A20" s="1">
        <f t="shared" ca="1" si="0"/>
        <v>20</v>
      </c>
      <c r="C20" s="204" t="s">
        <v>4</v>
      </c>
      <c r="D20" s="205" t="s">
        <v>45</v>
      </c>
      <c r="E20" s="206"/>
      <c r="F20" s="206"/>
      <c r="G20" s="207"/>
      <c r="H20" s="207"/>
      <c r="I20" s="207"/>
      <c r="J20" s="208"/>
      <c r="K20" s="207"/>
      <c r="L20" s="207"/>
      <c r="M20" s="209" t="s">
        <v>3</v>
      </c>
      <c r="N20" s="210">
        <f>SUM(N17:N19)</f>
        <v>596.0411289386667</v>
      </c>
      <c r="O20" s="211">
        <f>O17-O18-O19</f>
        <v>437.05887106133332</v>
      </c>
      <c r="P20" s="212">
        <f>P17-P18-P19</f>
        <v>538.82270978133329</v>
      </c>
      <c r="Q20" s="99"/>
      <c r="R20" s="9"/>
      <c r="S20" s="9"/>
      <c r="T20" s="9"/>
    </row>
    <row r="21" spans="1:20" ht="15.75" thickTop="1" x14ac:dyDescent="0.2">
      <c r="A21" s="1">
        <f t="shared" ca="1" si="0"/>
        <v>21</v>
      </c>
      <c r="C21" s="215" t="s">
        <v>2</v>
      </c>
      <c r="D21" s="216" t="s">
        <v>52</v>
      </c>
      <c r="E21" s="217" t="s">
        <v>53</v>
      </c>
      <c r="F21" s="218"/>
      <c r="G21" s="219"/>
      <c r="H21" s="220">
        <v>225</v>
      </c>
      <c r="I21" s="221" t="s">
        <v>10</v>
      </c>
      <c r="J21" s="222" t="s">
        <v>5</v>
      </c>
      <c r="K21" s="223">
        <f>L7*P7</f>
        <v>0.6</v>
      </c>
      <c r="L21" s="219" t="s">
        <v>8</v>
      </c>
      <c r="M21" s="224" t="s">
        <v>3</v>
      </c>
      <c r="N21" s="225">
        <f>H21*K21</f>
        <v>135</v>
      </c>
      <c r="O21" s="226">
        <f>N21</f>
        <v>135</v>
      </c>
      <c r="P21" s="227" t="s">
        <v>6</v>
      </c>
      <c r="Q21" s="111"/>
      <c r="R21" s="9"/>
      <c r="S21" s="9"/>
      <c r="T21" s="9"/>
    </row>
    <row r="22" spans="1:20" ht="15.75" thickBot="1" x14ac:dyDescent="0.25">
      <c r="A22" s="1">
        <f t="shared" ca="1" si="0"/>
        <v>22</v>
      </c>
      <c r="C22" s="228"/>
      <c r="D22" s="229"/>
      <c r="E22" s="230" t="s">
        <v>54</v>
      </c>
      <c r="F22" s="231"/>
      <c r="G22" s="232"/>
      <c r="H22" s="233">
        <v>250</v>
      </c>
      <c r="I22" s="232" t="s">
        <v>10</v>
      </c>
      <c r="J22" s="234" t="s">
        <v>5</v>
      </c>
      <c r="K22" s="235">
        <f>L7*O7</f>
        <v>0.4</v>
      </c>
      <c r="L22" s="236" t="s">
        <v>8</v>
      </c>
      <c r="M22" s="237" t="s">
        <v>3</v>
      </c>
      <c r="N22" s="238">
        <f>H22*K22</f>
        <v>100</v>
      </c>
      <c r="O22" s="239">
        <f>N22</f>
        <v>100</v>
      </c>
      <c r="P22" s="240">
        <f>N22</f>
        <v>100</v>
      </c>
      <c r="Q22" s="91"/>
      <c r="R22" s="9"/>
      <c r="S22" s="9"/>
      <c r="T22" s="9"/>
    </row>
    <row r="23" spans="1:20" ht="15.75" thickTop="1" x14ac:dyDescent="0.2">
      <c r="A23" s="1">
        <f t="shared" ca="1" si="0"/>
        <v>23</v>
      </c>
      <c r="C23" s="112" t="s">
        <v>2</v>
      </c>
      <c r="D23" s="113" t="s">
        <v>55</v>
      </c>
      <c r="E23" s="86"/>
      <c r="F23" s="86"/>
      <c r="G23" s="122"/>
      <c r="H23" s="138"/>
      <c r="I23" s="124" t="str">
        <f>Curr&amp;"/"&amp;Unit</f>
        <v>€/ha</v>
      </c>
      <c r="J23" s="125"/>
      <c r="K23" s="124"/>
      <c r="L23" s="124"/>
      <c r="M23" s="213" t="s">
        <v>3</v>
      </c>
      <c r="N23" s="88">
        <f>$H$23</f>
        <v>0</v>
      </c>
      <c r="O23" s="89">
        <f>N23</f>
        <v>0</v>
      </c>
      <c r="P23" s="214" t="s">
        <v>6</v>
      </c>
      <c r="Q23" s="140"/>
      <c r="R23" s="9"/>
      <c r="S23" s="9"/>
      <c r="T23" s="9"/>
    </row>
    <row r="24" spans="1:20" x14ac:dyDescent="0.2">
      <c r="A24" s="1">
        <f t="shared" ca="1" si="0"/>
        <v>24</v>
      </c>
      <c r="C24" s="92" t="s">
        <v>4</v>
      </c>
      <c r="D24" s="93" t="s">
        <v>44</v>
      </c>
      <c r="E24" s="94"/>
      <c r="F24" s="94"/>
      <c r="G24" s="118"/>
      <c r="H24" s="118"/>
      <c r="I24" s="118"/>
      <c r="J24" s="141"/>
      <c r="K24" s="142"/>
      <c r="L24" s="142"/>
      <c r="M24" s="143" t="s">
        <v>3</v>
      </c>
      <c r="N24" s="96">
        <f>SUM(N20:N23)</f>
        <v>831.0411289386667</v>
      </c>
      <c r="O24" s="97">
        <f>O20-O21-O22-O23</f>
        <v>202.05887106133332</v>
      </c>
      <c r="P24" s="98">
        <f>P20-P21-P22-P23</f>
        <v>438.82270978133329</v>
      </c>
      <c r="Q24" s="99"/>
      <c r="R24" s="9"/>
      <c r="S24" s="9"/>
      <c r="T24" s="9"/>
    </row>
    <row r="25" spans="1:20" x14ac:dyDescent="0.2">
      <c r="A25" s="1">
        <f t="shared" ca="1" si="0"/>
        <v>25</v>
      </c>
      <c r="C25" s="84"/>
      <c r="D25" s="144" t="s">
        <v>56</v>
      </c>
      <c r="E25" s="145"/>
      <c r="F25" s="145"/>
      <c r="G25" s="145"/>
      <c r="H25" s="145"/>
      <c r="I25" s="145"/>
      <c r="J25" s="145"/>
      <c r="K25" s="146"/>
      <c r="L25" s="146"/>
      <c r="M25" s="147"/>
      <c r="N25" s="148">
        <f>O25</f>
        <v>0</v>
      </c>
      <c r="O25" s="149"/>
      <c r="P25" s="150"/>
      <c r="Q25" s="91"/>
      <c r="R25" s="9"/>
      <c r="S25" s="9"/>
      <c r="T25" s="9"/>
    </row>
    <row r="26" spans="1:20" x14ac:dyDescent="0.2">
      <c r="A26" s="1">
        <f t="shared" ca="1" si="0"/>
        <v>26</v>
      </c>
      <c r="C26" s="84" t="s">
        <v>2</v>
      </c>
      <c r="D26" s="121" t="s">
        <v>57</v>
      </c>
      <c r="E26" s="151" t="s">
        <v>59</v>
      </c>
      <c r="F26" s="152">
        <f>'[1]F1b MaKost'!$Y$35*2</f>
        <v>1047.3319814814815</v>
      </c>
      <c r="G26" s="153" t="s">
        <v>10</v>
      </c>
      <c r="H26" s="154" t="s">
        <v>60</v>
      </c>
      <c r="I26" s="155">
        <f>IF(F26=0,0,'[1]F1b MaKost'!Q35/F26)</f>
        <v>8.8909536395716748E-2</v>
      </c>
      <c r="J26" s="155"/>
      <c r="K26" s="151" t="s">
        <v>61</v>
      </c>
      <c r="L26" s="155">
        <f>IF(F26=0,0,'[1]F1b MaKost'!R35/F26)</f>
        <v>2.5711522684439421E-3</v>
      </c>
      <c r="M26" s="156" t="s">
        <v>3</v>
      </c>
      <c r="N26" s="88">
        <f>$F$26*($I$26+$L$26)</f>
        <v>95.810650925925927</v>
      </c>
      <c r="O26" s="89">
        <f t="shared" ref="O26:O33" si="1">N26</f>
        <v>95.810650925925927</v>
      </c>
      <c r="P26" s="90">
        <f>N26</f>
        <v>95.810650925925927</v>
      </c>
      <c r="Q26" s="91"/>
      <c r="R26" s="9"/>
      <c r="S26" s="9"/>
      <c r="T26" s="9"/>
    </row>
    <row r="27" spans="1:20" x14ac:dyDescent="0.2">
      <c r="A27" s="1">
        <f t="shared" ca="1" si="0"/>
        <v>27</v>
      </c>
      <c r="C27" s="84" t="s">
        <v>2</v>
      </c>
      <c r="D27" s="121" t="s">
        <v>58</v>
      </c>
      <c r="E27" s="151" t="s">
        <v>59</v>
      </c>
      <c r="F27" s="152">
        <v>518.4</v>
      </c>
      <c r="G27" s="153" t="s">
        <v>10</v>
      </c>
      <c r="H27" s="154" t="s">
        <v>60</v>
      </c>
      <c r="I27" s="155">
        <v>0.04</v>
      </c>
      <c r="J27" s="155"/>
      <c r="K27" s="151" t="s">
        <v>61</v>
      </c>
      <c r="L27" s="155">
        <v>0.01</v>
      </c>
      <c r="M27" s="156" t="s">
        <v>3</v>
      </c>
      <c r="N27" s="88">
        <f>$F$27*($I$27+$L$27)</f>
        <v>25.92</v>
      </c>
      <c r="O27" s="89">
        <f t="shared" si="1"/>
        <v>25.92</v>
      </c>
      <c r="P27" s="90">
        <f>N27</f>
        <v>25.92</v>
      </c>
      <c r="Q27" s="91"/>
      <c r="R27" s="9"/>
      <c r="S27" s="9"/>
      <c r="T27" s="9"/>
    </row>
    <row r="28" spans="1:20" x14ac:dyDescent="0.2">
      <c r="A28" s="1">
        <f t="shared" ca="1" si="0"/>
        <v>28</v>
      </c>
      <c r="C28" s="84" t="s">
        <v>2</v>
      </c>
      <c r="D28" s="157" t="s">
        <v>63</v>
      </c>
      <c r="E28" s="247" t="s">
        <v>66</v>
      </c>
      <c r="F28" s="101"/>
      <c r="G28" s="101"/>
      <c r="H28" s="158">
        <f>H15</f>
        <v>0.05</v>
      </c>
      <c r="I28" s="101"/>
      <c r="J28" s="105" t="s">
        <v>5</v>
      </c>
      <c r="K28" s="106">
        <f>L6*P6</f>
        <v>548.00619351851844</v>
      </c>
      <c r="L28" s="102" t="s">
        <v>10</v>
      </c>
      <c r="M28" s="107" t="s">
        <v>3</v>
      </c>
      <c r="N28" s="108">
        <f>H28*K28</f>
        <v>27.400309675925925</v>
      </c>
      <c r="O28" s="109">
        <f t="shared" si="1"/>
        <v>27.400309675925925</v>
      </c>
      <c r="P28" s="139" t="s">
        <v>6</v>
      </c>
      <c r="Q28" s="140"/>
      <c r="R28" s="9"/>
      <c r="S28" s="9"/>
      <c r="T28" s="9"/>
    </row>
    <row r="29" spans="1:20" x14ac:dyDescent="0.2">
      <c r="A29" s="1">
        <f t="shared" ca="1" si="0"/>
        <v>29</v>
      </c>
      <c r="C29" s="112"/>
      <c r="D29" s="159" t="s">
        <v>62</v>
      </c>
      <c r="E29" s="247" t="s">
        <v>66</v>
      </c>
      <c r="F29" s="101"/>
      <c r="G29" s="101"/>
      <c r="H29" s="158">
        <f>H16</f>
        <v>7.0000000000000007E-2</v>
      </c>
      <c r="I29" s="101"/>
      <c r="J29" s="105" t="s">
        <v>5</v>
      </c>
      <c r="K29" s="116">
        <f>L6*O6</f>
        <v>234.8597972222222</v>
      </c>
      <c r="L29" s="102" t="s">
        <v>10</v>
      </c>
      <c r="M29" s="107" t="s">
        <v>3</v>
      </c>
      <c r="N29" s="108">
        <f>H29*K29</f>
        <v>16.440185805555554</v>
      </c>
      <c r="O29" s="109">
        <f t="shared" si="1"/>
        <v>16.440185805555554</v>
      </c>
      <c r="P29" s="117">
        <f>N29</f>
        <v>16.440185805555554</v>
      </c>
      <c r="Q29" s="91"/>
      <c r="R29" s="9"/>
      <c r="S29" s="9"/>
      <c r="T29" s="9"/>
    </row>
    <row r="30" spans="1:20" x14ac:dyDescent="0.2">
      <c r="A30" s="1">
        <f t="shared" ca="1" si="0"/>
        <v>30</v>
      </c>
      <c r="C30" s="160" t="s">
        <v>2</v>
      </c>
      <c r="D30" s="100" t="s">
        <v>64</v>
      </c>
      <c r="E30" s="247" t="s">
        <v>67</v>
      </c>
      <c r="F30" s="101"/>
      <c r="G30" s="101"/>
      <c r="H30" s="161">
        <f>H18</f>
        <v>10</v>
      </c>
      <c r="I30" s="162" t="s">
        <v>71</v>
      </c>
      <c r="J30" s="163" t="s">
        <v>5</v>
      </c>
      <c r="K30" s="164">
        <f>L4*P4</f>
        <v>2.0999999999999996</v>
      </c>
      <c r="L30" s="101" t="s">
        <v>51</v>
      </c>
      <c r="M30" s="165" t="s">
        <v>3</v>
      </c>
      <c r="N30" s="108">
        <f>H30*K30</f>
        <v>20.999999999999996</v>
      </c>
      <c r="O30" s="109">
        <f t="shared" si="1"/>
        <v>20.999999999999996</v>
      </c>
      <c r="P30" s="139" t="s">
        <v>6</v>
      </c>
      <c r="Q30" s="140"/>
      <c r="R30" s="9"/>
      <c r="S30" s="9"/>
      <c r="T30" s="9"/>
    </row>
    <row r="31" spans="1:20" x14ac:dyDescent="0.2">
      <c r="A31" s="1">
        <f t="shared" ca="1" si="0"/>
        <v>31</v>
      </c>
      <c r="C31" s="112"/>
      <c r="D31" s="166" t="s">
        <v>65</v>
      </c>
      <c r="E31" s="247" t="s">
        <v>68</v>
      </c>
      <c r="F31" s="101"/>
      <c r="G31" s="101"/>
      <c r="H31" s="167">
        <f>H19</f>
        <v>12</v>
      </c>
      <c r="I31" s="115" t="s">
        <v>71</v>
      </c>
      <c r="J31" s="132" t="s">
        <v>5</v>
      </c>
      <c r="K31" s="164">
        <f>L4*O4</f>
        <v>0.89999999999999991</v>
      </c>
      <c r="L31" s="101" t="s">
        <v>51</v>
      </c>
      <c r="M31" s="165" t="s">
        <v>3</v>
      </c>
      <c r="N31" s="134">
        <f>H31*K31</f>
        <v>10.799999999999999</v>
      </c>
      <c r="O31" s="135">
        <f t="shared" si="1"/>
        <v>10.799999999999999</v>
      </c>
      <c r="P31" s="139">
        <f>N31</f>
        <v>10.799999999999999</v>
      </c>
      <c r="Q31" s="140"/>
      <c r="R31" s="9"/>
      <c r="S31" s="9"/>
      <c r="T31" s="9"/>
    </row>
    <row r="32" spans="1:20" x14ac:dyDescent="0.2">
      <c r="A32" s="1">
        <f t="shared" ca="1" si="0"/>
        <v>32</v>
      </c>
      <c r="C32" s="112" t="s">
        <v>2</v>
      </c>
      <c r="D32" s="85" t="s">
        <v>69</v>
      </c>
      <c r="E32" s="86"/>
      <c r="F32" s="86"/>
      <c r="G32" s="86"/>
      <c r="H32" s="86"/>
      <c r="I32" s="168">
        <v>23</v>
      </c>
      <c r="J32" s="85" t="s">
        <v>10</v>
      </c>
      <c r="K32" s="86"/>
      <c r="L32" s="86"/>
      <c r="M32" s="87" t="s">
        <v>3</v>
      </c>
      <c r="N32" s="169">
        <f>I32</f>
        <v>23</v>
      </c>
      <c r="O32" s="170">
        <f t="shared" si="1"/>
        <v>23</v>
      </c>
      <c r="P32" s="90">
        <f>N32</f>
        <v>23</v>
      </c>
      <c r="Q32" s="91"/>
      <c r="R32" s="9"/>
      <c r="S32" s="9"/>
      <c r="T32" s="9"/>
    </row>
    <row r="33" spans="1:20" x14ac:dyDescent="0.2">
      <c r="A33" s="1">
        <f t="shared" ca="1" si="0"/>
        <v>33</v>
      </c>
      <c r="C33" s="171" t="s">
        <v>2</v>
      </c>
      <c r="D33" s="172" t="s">
        <v>70</v>
      </c>
      <c r="E33" s="34"/>
      <c r="F33" s="34"/>
      <c r="G33" s="34"/>
      <c r="H33" s="34"/>
      <c r="I33" s="173">
        <v>15</v>
      </c>
      <c r="J33" s="172" t="s">
        <v>10</v>
      </c>
      <c r="K33" s="34"/>
      <c r="L33" s="34"/>
      <c r="M33" s="95" t="s">
        <v>3</v>
      </c>
      <c r="N33" s="174">
        <f>I33</f>
        <v>15</v>
      </c>
      <c r="O33" s="175">
        <f t="shared" si="1"/>
        <v>15</v>
      </c>
      <c r="P33" s="176">
        <f>N33</f>
        <v>15</v>
      </c>
      <c r="Q33" s="91"/>
      <c r="R33" s="9"/>
      <c r="S33" s="9"/>
      <c r="T33" s="9"/>
    </row>
    <row r="34" spans="1:20" ht="15.75" thickBot="1" x14ac:dyDescent="0.25">
      <c r="A34" s="1">
        <f t="shared" ca="1" si="0"/>
        <v>34</v>
      </c>
      <c r="C34" s="177" t="s">
        <v>4</v>
      </c>
      <c r="D34" s="178" t="s">
        <v>74</v>
      </c>
      <c r="E34" s="179"/>
      <c r="F34" s="179"/>
      <c r="G34" s="179"/>
      <c r="H34" s="180"/>
      <c r="I34" s="180"/>
      <c r="J34" s="180"/>
      <c r="K34" s="181"/>
      <c r="L34" s="180"/>
      <c r="M34" s="182" t="s">
        <v>3</v>
      </c>
      <c r="N34" s="183">
        <f>SUM(N24:N33)</f>
        <v>1066.412275346074</v>
      </c>
      <c r="O34" s="184">
        <f>O24-SUM(O25:O33)</f>
        <v>-33.312275346074102</v>
      </c>
      <c r="P34" s="185">
        <f>P24-SUM(P25:P33)</f>
        <v>251.8518730498518</v>
      </c>
      <c r="Q34" s="99"/>
      <c r="R34" s="9"/>
      <c r="S34" s="9"/>
      <c r="T34" s="9"/>
    </row>
    <row r="35" spans="1:20" ht="15.75" thickTop="1" x14ac:dyDescent="0.2">
      <c r="A35" s="4"/>
      <c r="C35" s="5"/>
    </row>
    <row r="36" spans="1:20" x14ac:dyDescent="0.2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user</cp:lastModifiedBy>
  <dcterms:created xsi:type="dcterms:W3CDTF">2019-08-07T11:18:09Z</dcterms:created>
  <dcterms:modified xsi:type="dcterms:W3CDTF">2020-04-08T20:28:11Z</dcterms:modified>
</cp:coreProperties>
</file>