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ер топас нов\xls end\"/>
    </mc:Choice>
  </mc:AlternateContent>
  <bookViews>
    <workbookView xWindow="0" yWindow="0" windowWidth="10020" windowHeight="4650"/>
  </bookViews>
  <sheets>
    <sheet name="6.3 factor input" sheetId="1" r:id="rId1"/>
  </sheets>
  <externalReferences>
    <externalReference r:id="rId2"/>
  </externalReferences>
  <definedNames>
    <definedName name="Curr">'[1]F1 DB'!$S$1</definedName>
    <definedName name="Print_Area" localSheetId="0">'6.3 factor input'!$A$1:$O$33</definedName>
    <definedName name="ProdUnit">'[1]F2 Gewinn'!$T$9</definedName>
    <definedName name="Unit">'[1]F1 DB'!$N$1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L7" i="1" l="1"/>
  <c r="N7" i="1"/>
  <c r="L30" i="1" s="1"/>
  <c r="F3" i="1"/>
  <c r="F4" i="1"/>
  <c r="F5" i="1"/>
  <c r="F7" i="1"/>
  <c r="J13" i="1" s="1"/>
  <c r="O15" i="1"/>
  <c r="O16" i="1"/>
  <c r="H17" i="1"/>
  <c r="O17" i="1" s="1"/>
  <c r="H18" i="1"/>
  <c r="N18" i="1" s="1"/>
  <c r="N19" i="1"/>
  <c r="L5" i="1"/>
  <c r="H21" i="1"/>
  <c r="N5" i="1"/>
  <c r="H22" i="1"/>
  <c r="L6" i="1"/>
  <c r="N6" i="1"/>
  <c r="H23" i="1"/>
  <c r="H24" i="1"/>
  <c r="H25" i="1"/>
  <c r="L3" i="1"/>
  <c r="L32" i="1" s="1"/>
  <c r="N3" i="1"/>
  <c r="H26" i="1"/>
  <c r="H27" i="1"/>
  <c r="L4" i="1"/>
  <c r="J28" i="1" s="1"/>
  <c r="N4" i="1"/>
  <c r="H28" i="1"/>
  <c r="H30" i="1"/>
  <c r="N32" i="1"/>
  <c r="N15" i="1"/>
  <c r="N16" i="1"/>
  <c r="N17" i="1"/>
  <c r="M15" i="1"/>
  <c r="M16" i="1"/>
  <c r="H29" i="1"/>
  <c r="M30" i="1"/>
  <c r="L15" i="1"/>
  <c r="L16" i="1"/>
  <c r="L17" i="1"/>
  <c r="L19" i="1"/>
  <c r="K15" i="1"/>
  <c r="K16" i="1"/>
  <c r="K19" i="1"/>
  <c r="J15" i="1"/>
  <c r="J16" i="1"/>
  <c r="J17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M6" i="1"/>
  <c r="A6" i="1"/>
  <c r="M5" i="1"/>
  <c r="A5" i="1"/>
  <c r="M4" i="1"/>
  <c r="A4" i="1"/>
  <c r="A3" i="1"/>
  <c r="A2" i="1"/>
  <c r="A1" i="1"/>
  <c r="O30" i="1" l="1"/>
  <c r="O7" i="1"/>
  <c r="M29" i="1" s="1"/>
  <c r="K17" i="1"/>
  <c r="M17" i="1"/>
  <c r="O28" i="1"/>
  <c r="K18" i="1"/>
  <c r="N28" i="1"/>
  <c r="J18" i="1"/>
  <c r="K30" i="1"/>
  <c r="L18" i="1"/>
  <c r="O4" i="1"/>
  <c r="M24" i="1"/>
  <c r="J26" i="1"/>
  <c r="O18" i="1"/>
  <c r="J12" i="1"/>
  <c r="N12" i="1" s="1"/>
  <c r="O26" i="1"/>
  <c r="O24" i="1"/>
  <c r="J30" i="1"/>
  <c r="J27" i="1"/>
  <c r="O6" i="1"/>
  <c r="O23" i="1" s="1"/>
  <c r="O13" i="1"/>
  <c r="N13" i="1"/>
  <c r="M13" i="1"/>
  <c r="L13" i="1"/>
  <c r="K13" i="1"/>
  <c r="M23" i="1"/>
  <c r="K29" i="1"/>
  <c r="J29" i="1"/>
  <c r="K28" i="1"/>
  <c r="L24" i="1"/>
  <c r="M18" i="1"/>
  <c r="N27" i="1"/>
  <c r="O5" i="1"/>
  <c r="L21" i="1" s="1"/>
  <c r="K27" i="1"/>
  <c r="L23" i="1"/>
  <c r="M28" i="1"/>
  <c r="N26" i="1"/>
  <c r="K26" i="1"/>
  <c r="L22" i="1"/>
  <c r="M26" i="1"/>
  <c r="O27" i="1"/>
  <c r="O3" i="1"/>
  <c r="O25" i="1" s="1"/>
  <c r="J32" i="1"/>
  <c r="K24" i="1"/>
  <c r="O19" i="1"/>
  <c r="O32" i="1"/>
  <c r="K22" i="1"/>
  <c r="M22" i="1"/>
  <c r="N22" i="1"/>
  <c r="O22" i="1"/>
  <c r="N24" i="1"/>
  <c r="M21" i="1"/>
  <c r="N21" i="1"/>
  <c r="J19" i="1"/>
  <c r="M19" i="1"/>
  <c r="N23" i="1" l="1"/>
  <c r="K32" i="1"/>
  <c r="L29" i="1"/>
  <c r="M12" i="1"/>
  <c r="K12" i="1"/>
  <c r="O12" i="1"/>
  <c r="L12" i="1"/>
  <c r="M31" i="1"/>
  <c r="M32" i="1"/>
  <c r="J25" i="1"/>
  <c r="J31" i="1" s="1"/>
  <c r="J33" i="1" s="1"/>
  <c r="K25" i="1"/>
  <c r="N25" i="1"/>
  <c r="N31" i="1" s="1"/>
  <c r="N33" i="1" s="1"/>
  <c r="O21" i="1"/>
  <c r="L31" i="1" l="1"/>
  <c r="L33" i="1" s="1"/>
  <c r="O31" i="1"/>
  <c r="O33" i="1" s="1"/>
  <c r="K31" i="1"/>
  <c r="K33" i="1" s="1"/>
  <c r="M33" i="1"/>
</calcChain>
</file>

<file path=xl/sharedStrings.xml><?xml version="1.0" encoding="utf-8"?>
<sst xmlns="http://schemas.openxmlformats.org/spreadsheetml/2006/main" count="106" uniqueCount="58">
  <si>
    <t>+</t>
  </si>
  <si>
    <t>–</t>
  </si>
  <si>
    <t>–-</t>
  </si>
  <si>
    <t>=</t>
  </si>
  <si>
    <t>/</t>
  </si>
  <si>
    <t>Урожайність</t>
  </si>
  <si>
    <t>Оборотний капітал</t>
  </si>
  <si>
    <t>Земля</t>
  </si>
  <si>
    <t>га</t>
  </si>
  <si>
    <t>Капітал</t>
  </si>
  <si>
    <t>Власна</t>
  </si>
  <si>
    <t>Земля:</t>
  </si>
  <si>
    <t>&lt; Форма 3 &gt;</t>
  </si>
  <si>
    <t>Інша побічна продукція</t>
  </si>
  <si>
    <t>ц/га</t>
  </si>
  <si>
    <t>€/га</t>
  </si>
  <si>
    <t>на га</t>
  </si>
  <si>
    <t>Озима Пшениця</t>
  </si>
  <si>
    <t>Розрахунок окупності використаних виробничих ресурсів</t>
  </si>
  <si>
    <t>Вкористання виробничих ресурсів</t>
  </si>
  <si>
    <t>Посівна площа</t>
  </si>
  <si>
    <t>Пропорційно-змінні витрати</t>
  </si>
  <si>
    <t>Субсидії</t>
  </si>
  <si>
    <t>Ціна реалізації</t>
  </si>
  <si>
    <t>Статті витрат</t>
  </si>
  <si>
    <t>Всього</t>
  </si>
  <si>
    <t>Власний</t>
  </si>
  <si>
    <t>Затрати праці</t>
  </si>
  <si>
    <t>Власні</t>
  </si>
  <si>
    <t>Профс. внески / інші пост. спец. витрати</t>
  </si>
  <si>
    <t>Часткові наклад. витрати (без врахування витрати на ОП)</t>
  </si>
  <si>
    <t>Інші альтернативні витрати</t>
  </si>
  <si>
    <t>амортизація, страхування і т.д.</t>
  </si>
  <si>
    <t>амортизація, утримання, ремонт і т.д.</t>
  </si>
  <si>
    <t>Витрати використання засобів виробництва</t>
  </si>
  <si>
    <t>Основний капітал</t>
  </si>
  <si>
    <t>відс. ставка на власн. капітал</t>
  </si>
  <si>
    <t>відс. ставка на залучен. капітал</t>
  </si>
  <si>
    <t>витрати ОП сімейної роб сили</t>
  </si>
  <si>
    <t>витрати ОП найманої роб сили</t>
  </si>
  <si>
    <t>Загальні роботи:</t>
  </si>
  <si>
    <t>альт. оренд. ставка на власну землю</t>
  </si>
  <si>
    <t>оренда землі</t>
  </si>
  <si>
    <t xml:space="preserve">Окупність ресурсу </t>
  </si>
  <si>
    <t>Обсяг використання ресурсу</t>
  </si>
  <si>
    <t>на одиницю одиницю використаного ресурсу</t>
  </si>
  <si>
    <t>Затрати праці:</t>
  </si>
  <si>
    <t>люд.-год</t>
  </si>
  <si>
    <t>Загальні роботи</t>
  </si>
  <si>
    <t>Оборотні засоби</t>
  </si>
  <si>
    <t>Основні засоби</t>
  </si>
  <si>
    <t>Частка залуч., %</t>
  </si>
  <si>
    <t>Пропорційно-змінні витрати (з табл. 1)</t>
  </si>
  <si>
    <t>Постійні і накладні витрати ( матеріальні витрати без врахування затрат на капітал, працю, землю):</t>
  </si>
  <si>
    <t>Техніка:</t>
  </si>
  <si>
    <t>Будинки:</t>
  </si>
  <si>
    <t>Частка власн., %</t>
  </si>
  <si>
    <t>Виручка від реалізації ( основна прод.+ побічна прод., супутня прод., субсидії)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</si>
</sst>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\-#,##0.00;;@"/>
    <numFmt numFmtId="165" formatCode="0%;\-0%;;@"/>
    <numFmt numFmtId="166" formatCode="0%\ ;\-0%\ ;;"/>
    <numFmt numFmtId="167" formatCode="#,##0;\-#,##0;;@"/>
    <numFmt numFmtId="168" formatCode="0.0%;\-0.0%;;@"/>
    <numFmt numFmtId="169" formatCode="#,##0.0;\-#,##0.0;;@"/>
    <numFmt numFmtId="170" formatCode="0.0%;\-0.0%;;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hair">
        <color indexed="64"/>
      </bottom>
      <diagonal/>
    </border>
    <border>
      <left/>
      <right style="thin">
        <color indexed="64"/>
      </right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thick">
        <color rgb="FFFF0000"/>
      </right>
      <top style="double">
        <color indexed="8"/>
      </top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thick">
        <color rgb="FFFF0000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rgb="FFFF0000"/>
      </right>
      <top style="hair">
        <color indexed="8"/>
      </top>
      <bottom style="hair">
        <color indexed="8"/>
      </bottom>
      <diagonal/>
    </border>
    <border>
      <left style="thick">
        <color rgb="FFFF0000"/>
      </left>
      <right/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ck">
        <color rgb="FFFF0000"/>
      </right>
      <top style="hair">
        <color indexed="8"/>
      </top>
      <bottom/>
      <diagonal/>
    </border>
    <border>
      <left/>
      <right/>
      <top style="thick">
        <color rgb="FFFF0000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ck">
        <color rgb="FFFF0000"/>
      </top>
      <bottom style="hair">
        <color indexed="8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ck">
        <color rgb="FFFF0000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hair">
        <color indexed="8"/>
      </top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172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0" xfId="0" applyFont="1"/>
    <xf numFmtId="0" fontId="1" fillId="0" borderId="0" xfId="0" applyFont="1"/>
    <xf numFmtId="0" fontId="4" fillId="0" borderId="0" xfId="0" applyFont="1"/>
    <xf numFmtId="0" fontId="6" fillId="0" borderId="0" xfId="2" quotePrefix="1" applyFont="1" applyBorder="1" applyAlignment="1" applyProtection="1">
      <alignment horizontal="right" vertical="center"/>
      <protection locked="0"/>
    </xf>
    <xf numFmtId="0" fontId="7" fillId="0" borderId="0" xfId="0" quotePrefix="1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164" fontId="1" fillId="2" borderId="5" xfId="0" applyNumberFormat="1" applyFont="1" applyFill="1" applyBorder="1" applyProtection="1"/>
    <xf numFmtId="0" fontId="1" fillId="0" borderId="6" xfId="0" applyFont="1" applyBorder="1" applyAlignment="1">
      <alignment horizontal="left"/>
    </xf>
    <xf numFmtId="4" fontId="0" fillId="0" borderId="8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165" fontId="1" fillId="2" borderId="10" xfId="1" applyNumberFormat="1" applyFont="1" applyFill="1" applyBorder="1" applyProtection="1">
      <protection locked="0"/>
    </xf>
    <xf numFmtId="166" fontId="1" fillId="0" borderId="11" xfId="1" applyNumberFormat="1" applyFont="1" applyBorder="1"/>
    <xf numFmtId="0" fontId="1" fillId="0" borderId="12" xfId="0" applyFont="1" applyBorder="1"/>
    <xf numFmtId="0" fontId="1" fillId="0" borderId="0" xfId="0" applyFont="1" applyBorder="1"/>
    <xf numFmtId="164" fontId="1" fillId="2" borderId="0" xfId="2" applyNumberFormat="1" applyFill="1" applyBorder="1" applyProtection="1"/>
    <xf numFmtId="0" fontId="0" fillId="0" borderId="13" xfId="0" applyBorder="1"/>
    <xf numFmtId="0" fontId="0" fillId="0" borderId="14" xfId="0" applyNumberFormat="1" applyBorder="1"/>
    <xf numFmtId="164" fontId="0" fillId="2" borderId="14" xfId="0" applyNumberFormat="1" applyFill="1" applyBorder="1" applyProtection="1">
      <protection locked="0"/>
    </xf>
    <xf numFmtId="3" fontId="0" fillId="0" borderId="15" xfId="0" applyNumberFormat="1" applyBorder="1"/>
    <xf numFmtId="165" fontId="1" fillId="2" borderId="16" xfId="1" applyNumberFormat="1" applyFont="1" applyFill="1" applyBorder="1" applyProtection="1">
      <protection locked="0"/>
    </xf>
    <xf numFmtId="166" fontId="1" fillId="0" borderId="17" xfId="1" applyNumberFormat="1" applyFont="1" applyBorder="1"/>
    <xf numFmtId="0" fontId="1" fillId="0" borderId="8" xfId="0" applyFont="1" applyBorder="1"/>
    <xf numFmtId="164" fontId="1" fillId="2" borderId="8" xfId="0" applyNumberFormat="1" applyFont="1" applyFill="1" applyBorder="1" applyProtection="1"/>
    <xf numFmtId="0" fontId="0" fillId="0" borderId="13" xfId="0" quotePrefix="1" applyBorder="1" applyAlignment="1">
      <alignment horizontal="left"/>
    </xf>
    <xf numFmtId="3" fontId="0" fillId="0" borderId="14" xfId="0" applyNumberFormat="1" applyBorder="1"/>
    <xf numFmtId="164" fontId="0" fillId="0" borderId="14" xfId="0" applyNumberFormat="1" applyBorder="1"/>
    <xf numFmtId="0" fontId="1" fillId="0" borderId="19" xfId="0" applyFont="1" applyBorder="1"/>
    <xf numFmtId="164" fontId="1" fillId="2" borderId="19" xfId="0" applyNumberFormat="1" applyFont="1" applyFill="1" applyBorder="1" applyProtection="1"/>
    <xf numFmtId="0" fontId="1" fillId="0" borderId="21" xfId="0" applyFont="1" applyBorder="1"/>
    <xf numFmtId="164" fontId="1" fillId="2" borderId="21" xfId="0" applyNumberFormat="1" applyFont="1" applyFill="1" applyBorder="1" applyProtection="1"/>
    <xf numFmtId="0" fontId="1" fillId="0" borderId="22" xfId="0" applyFont="1" applyBorder="1" applyAlignment="1">
      <alignment horizontal="left"/>
    </xf>
    <xf numFmtId="0" fontId="0" fillId="0" borderId="18" xfId="0" applyBorder="1"/>
    <xf numFmtId="3" fontId="0" fillId="0" borderId="19" xfId="0" applyNumberFormat="1" applyBorder="1"/>
    <xf numFmtId="164" fontId="0" fillId="2" borderId="19" xfId="0" applyNumberFormat="1" applyFill="1" applyBorder="1"/>
    <xf numFmtId="3" fontId="0" fillId="0" borderId="20" xfId="0" applyNumberFormat="1" applyBorder="1"/>
    <xf numFmtId="165" fontId="1" fillId="2" borderId="23" xfId="1" applyNumberFormat="1" applyFont="1" applyFill="1" applyBorder="1" applyProtection="1">
      <protection locked="0"/>
    </xf>
    <xf numFmtId="166" fontId="1" fillId="0" borderId="24" xfId="1" applyNumberFormat="1" applyFont="1" applyBorder="1"/>
    <xf numFmtId="0" fontId="7" fillId="0" borderId="25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7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31" xfId="0" applyFont="1" applyBorder="1" applyAlignment="1">
      <alignment horizontal="centerContinuous"/>
    </xf>
    <xf numFmtId="0" fontId="7" fillId="0" borderId="32" xfId="0" applyFont="1" applyBorder="1" applyAlignment="1">
      <alignment horizontal="centerContinuous"/>
    </xf>
    <xf numFmtId="0" fontId="7" fillId="0" borderId="33" xfId="0" applyFont="1" applyBorder="1" applyAlignment="1">
      <alignment horizontal="centerContinuous"/>
    </xf>
    <xf numFmtId="0" fontId="1" fillId="0" borderId="34" xfId="0" applyFont="1" applyBorder="1" applyAlignment="1">
      <alignment horizontal="center"/>
    </xf>
    <xf numFmtId="0" fontId="1" fillId="0" borderId="35" xfId="0" applyFont="1" applyBorder="1"/>
    <xf numFmtId="164" fontId="1" fillId="0" borderId="36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8" xfId="0" applyNumberFormat="1" applyFont="1" applyBorder="1" applyAlignment="1"/>
    <xf numFmtId="0" fontId="1" fillId="0" borderId="39" xfId="0" applyFont="1" applyBorder="1" applyAlignment="1">
      <alignment horizontal="center"/>
    </xf>
    <xf numFmtId="0" fontId="1" fillId="0" borderId="40" xfId="0" quotePrefix="1" applyFont="1" applyBorder="1" applyAlignment="1">
      <alignment horizontal="left"/>
    </xf>
    <xf numFmtId="0" fontId="1" fillId="0" borderId="40" xfId="0" applyFont="1" applyBorder="1"/>
    <xf numFmtId="164" fontId="1" fillId="0" borderId="41" xfId="0" applyNumberFormat="1" applyFont="1" applyBorder="1" applyProtection="1"/>
    <xf numFmtId="164" fontId="1" fillId="0" borderId="42" xfId="0" applyNumberFormat="1" applyFont="1" applyBorder="1" applyProtection="1"/>
    <xf numFmtId="164" fontId="1" fillId="0" borderId="43" xfId="0" applyNumberFormat="1" applyFont="1" applyBorder="1" applyProtection="1"/>
    <xf numFmtId="0" fontId="1" fillId="0" borderId="3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164" fontId="1" fillId="0" borderId="31" xfId="0" applyNumberFormat="1" applyFont="1" applyBorder="1" applyProtection="1"/>
    <xf numFmtId="164" fontId="1" fillId="0" borderId="32" xfId="0" applyNumberFormat="1" applyFont="1" applyBorder="1" applyProtection="1"/>
    <xf numFmtId="164" fontId="1" fillId="0" borderId="33" xfId="0" applyNumberFormat="1" applyFont="1" applyBorder="1" applyProtection="1"/>
    <xf numFmtId="0" fontId="1" fillId="0" borderId="44" xfId="0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5" xfId="0" quotePrefix="1" applyFont="1" applyBorder="1" applyAlignment="1">
      <alignment horizontal="left"/>
    </xf>
    <xf numFmtId="0" fontId="1" fillId="0" borderId="45" xfId="0" applyFont="1" applyBorder="1"/>
    <xf numFmtId="164" fontId="1" fillId="2" borderId="45" xfId="0" applyNumberFormat="1" applyFont="1" applyFill="1" applyBorder="1" applyAlignment="1" applyProtection="1">
      <protection locked="0"/>
    </xf>
    <xf numFmtId="164" fontId="1" fillId="0" borderId="46" xfId="0" applyNumberFormat="1" applyFont="1" applyBorder="1" applyProtection="1"/>
    <xf numFmtId="164" fontId="1" fillId="0" borderId="47" xfId="0" applyNumberFormat="1" applyFont="1" applyBorder="1" applyProtection="1"/>
    <xf numFmtId="164" fontId="1" fillId="0" borderId="46" xfId="0" applyNumberFormat="1" applyFont="1" applyFill="1" applyBorder="1" applyProtection="1"/>
    <xf numFmtId="164" fontId="1" fillId="0" borderId="47" xfId="0" applyNumberFormat="1" applyFont="1" applyFill="1" applyBorder="1" applyProtection="1"/>
    <xf numFmtId="164" fontId="1" fillId="0" borderId="48" xfId="0" applyNumberFormat="1" applyFont="1" applyFill="1" applyBorder="1" applyProtection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167" fontId="1" fillId="2" borderId="21" xfId="0" applyNumberFormat="1" applyFont="1" applyFill="1" applyBorder="1" applyAlignment="1" applyProtection="1">
      <protection locked="0"/>
    </xf>
    <xf numFmtId="0" fontId="1" fillId="0" borderId="21" xfId="0" quotePrefix="1" applyFont="1" applyBorder="1" applyAlignment="1">
      <alignment horizontal="left"/>
    </xf>
    <xf numFmtId="164" fontId="1" fillId="0" borderId="51" xfId="0" applyNumberFormat="1" applyFont="1" applyBorder="1" applyAlignment="1">
      <alignment horizontal="right"/>
    </xf>
    <xf numFmtId="164" fontId="1" fillId="0" borderId="52" xfId="0" applyNumberFormat="1" applyFont="1" applyBorder="1" applyAlignment="1">
      <alignment horizontal="right"/>
    </xf>
    <xf numFmtId="164" fontId="1" fillId="0" borderId="51" xfId="0" applyNumberFormat="1" applyFont="1" applyBorder="1" applyProtection="1"/>
    <xf numFmtId="164" fontId="1" fillId="0" borderId="52" xfId="0" applyNumberFormat="1" applyFont="1" applyBorder="1" applyProtection="1"/>
    <xf numFmtId="164" fontId="1" fillId="0" borderId="53" xfId="0" applyNumberFormat="1" applyFont="1" applyBorder="1" applyProtection="1"/>
    <xf numFmtId="168" fontId="1" fillId="2" borderId="40" xfId="1" applyNumberFormat="1" applyFont="1" applyFill="1" applyBorder="1" applyProtection="1">
      <protection locked="0"/>
    </xf>
    <xf numFmtId="0" fontId="5" fillId="0" borderId="40" xfId="0" applyFont="1" applyBorder="1" applyAlignment="1">
      <alignment horizontal="center"/>
    </xf>
    <xf numFmtId="164" fontId="1" fillId="0" borderId="41" xfId="0" applyNumberFormat="1" applyFont="1" applyBorder="1" applyAlignment="1" applyProtection="1">
      <alignment horizontal="right"/>
    </xf>
    <xf numFmtId="164" fontId="1" fillId="0" borderId="42" xfId="0" applyNumberFormat="1" applyFont="1" applyBorder="1" applyAlignment="1" applyProtection="1">
      <alignment horizontal="right"/>
    </xf>
    <xf numFmtId="168" fontId="1" fillId="2" borderId="45" xfId="1" applyNumberFormat="1" applyFont="1" applyFill="1" applyBorder="1" applyProtection="1">
      <protection locked="0"/>
    </xf>
    <xf numFmtId="0" fontId="5" fillId="0" borderId="45" xfId="0" applyFont="1" applyBorder="1" applyAlignment="1">
      <alignment horizontal="center"/>
    </xf>
    <xf numFmtId="164" fontId="1" fillId="0" borderId="46" xfId="0" applyNumberFormat="1" applyFont="1" applyBorder="1" applyAlignment="1" applyProtection="1">
      <alignment horizontal="right"/>
    </xf>
    <xf numFmtId="164" fontId="1" fillId="0" borderId="48" xfId="0" applyNumberFormat="1" applyFont="1" applyBorder="1" applyProtection="1"/>
    <xf numFmtId="164" fontId="1" fillId="0" borderId="46" xfId="0" applyNumberFormat="1" applyFont="1" applyBorder="1" applyAlignment="1">
      <alignment horizontal="right"/>
    </xf>
    <xf numFmtId="164" fontId="1" fillId="0" borderId="47" xfId="0" applyNumberFormat="1" applyFont="1" applyBorder="1" applyAlignment="1">
      <alignment horizontal="right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vertical="top"/>
    </xf>
    <xf numFmtId="168" fontId="1" fillId="2" borderId="21" xfId="1" applyNumberFormat="1" applyFont="1" applyFill="1" applyBorder="1" applyProtection="1">
      <protection locked="0"/>
    </xf>
    <xf numFmtId="0" fontId="5" fillId="0" borderId="21" xfId="0" applyFont="1" applyBorder="1" applyAlignment="1">
      <alignment horizontal="center"/>
    </xf>
    <xf numFmtId="164" fontId="1" fillId="0" borderId="51" xfId="0" applyNumberFormat="1" applyFont="1" applyBorder="1" applyAlignment="1" applyProtection="1">
      <alignment horizontal="right"/>
    </xf>
    <xf numFmtId="169" fontId="1" fillId="2" borderId="40" xfId="0" applyNumberFormat="1" applyFont="1" applyFill="1" applyBorder="1" applyAlignment="1" applyProtection="1">
      <protection locked="0"/>
    </xf>
    <xf numFmtId="169" fontId="1" fillId="2" borderId="45" xfId="0" applyNumberFormat="1" applyFont="1" applyFill="1" applyBorder="1" applyProtection="1">
      <protection locked="0"/>
    </xf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48" xfId="0" applyNumberFormat="1" applyFont="1" applyBorder="1"/>
    <xf numFmtId="164" fontId="1" fillId="0" borderId="47" xfId="0" applyNumberFormat="1" applyFont="1" applyBorder="1" applyAlignment="1" applyProtection="1">
      <alignment horizontal="right"/>
    </xf>
    <xf numFmtId="164" fontId="1" fillId="2" borderId="21" xfId="0" applyNumberFormat="1" applyFont="1" applyFill="1" applyBorder="1" applyAlignment="1" applyProtection="1">
      <protection locked="0"/>
    </xf>
    <xf numFmtId="164" fontId="1" fillId="0" borderId="51" xfId="0" applyNumberFormat="1" applyFont="1" applyBorder="1"/>
    <xf numFmtId="164" fontId="1" fillId="0" borderId="53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40" xfId="0" applyFont="1" applyBorder="1" applyAlignment="1">
      <alignment horizontal="right"/>
    </xf>
    <xf numFmtId="167" fontId="1" fillId="2" borderId="40" xfId="0" applyNumberFormat="1" applyFont="1" applyFill="1" applyBorder="1" applyAlignment="1" applyProtection="1">
      <protection locked="0"/>
    </xf>
    <xf numFmtId="164" fontId="1" fillId="0" borderId="43" xfId="0" applyNumberFormat="1" applyFont="1" applyBorder="1" applyAlignment="1" applyProtection="1">
      <alignment horizontal="right"/>
    </xf>
    <xf numFmtId="0" fontId="1" fillId="0" borderId="54" xfId="0" quotePrefix="1" applyFont="1" applyBorder="1" applyAlignment="1">
      <alignment horizontal="right"/>
    </xf>
    <xf numFmtId="167" fontId="1" fillId="2" borderId="54" xfId="0" applyNumberFormat="1" applyFont="1" applyFill="1" applyBorder="1" applyAlignment="1" applyProtection="1">
      <protection locked="0"/>
    </xf>
    <xf numFmtId="164" fontId="1" fillId="0" borderId="57" xfId="0" applyNumberFormat="1" applyFont="1" applyBorder="1" applyProtection="1"/>
    <xf numFmtId="164" fontId="1" fillId="0" borderId="58" xfId="0" applyNumberFormat="1" applyFont="1" applyBorder="1" applyProtection="1"/>
    <xf numFmtId="164" fontId="1" fillId="0" borderId="57" xfId="0" applyNumberFormat="1" applyFont="1" applyBorder="1" applyAlignment="1" applyProtection="1">
      <alignment horizontal="right"/>
    </xf>
    <xf numFmtId="164" fontId="1" fillId="0" borderId="59" xfId="0" applyNumberFormat="1" applyFont="1" applyBorder="1" applyAlignment="1" applyProtection="1">
      <alignment horizontal="right"/>
    </xf>
    <xf numFmtId="0" fontId="7" fillId="0" borderId="60" xfId="3" applyFont="1" applyBorder="1"/>
    <xf numFmtId="0" fontId="7" fillId="0" borderId="60" xfId="0" applyFont="1" applyBorder="1"/>
    <xf numFmtId="164" fontId="7" fillId="0" borderId="61" xfId="0" applyNumberFormat="1" applyFont="1" applyBorder="1"/>
    <xf numFmtId="164" fontId="7" fillId="0" borderId="62" xfId="0" applyNumberFormat="1" applyFont="1" applyBorder="1"/>
    <xf numFmtId="164" fontId="7" fillId="0" borderId="63" xfId="0" applyNumberFormat="1" applyFont="1" applyBorder="1"/>
    <xf numFmtId="0" fontId="7" fillId="0" borderId="39" xfId="0" applyFont="1" applyBorder="1" applyAlignment="1">
      <alignment horizontal="center"/>
    </xf>
    <xf numFmtId="0" fontId="7" fillId="0" borderId="45" xfId="3" applyFont="1" applyBorder="1"/>
    <xf numFmtId="0" fontId="7" fillId="0" borderId="45" xfId="0" applyFont="1" applyBorder="1"/>
    <xf numFmtId="164" fontId="7" fillId="0" borderId="46" xfId="0" applyNumberFormat="1" applyFont="1" applyBorder="1"/>
    <xf numFmtId="164" fontId="7" fillId="0" borderId="47" xfId="0" applyNumberFormat="1" applyFont="1" applyBorder="1"/>
    <xf numFmtId="164" fontId="7" fillId="0" borderId="48" xfId="0" applyNumberFormat="1" applyFont="1" applyBorder="1"/>
    <xf numFmtId="0" fontId="7" fillId="0" borderId="64" xfId="0" applyFont="1" applyBorder="1" applyAlignment="1">
      <alignment horizontal="center"/>
    </xf>
    <xf numFmtId="0" fontId="7" fillId="0" borderId="65" xfId="3" applyFont="1" applyBorder="1"/>
    <xf numFmtId="0" fontId="7" fillId="0" borderId="65" xfId="3" quotePrefix="1" applyFont="1" applyBorder="1" applyAlignment="1">
      <alignment horizontal="right"/>
    </xf>
    <xf numFmtId="170" fontId="7" fillId="0" borderId="66" xfId="1" applyNumberFormat="1" applyFont="1" applyBorder="1"/>
    <xf numFmtId="170" fontId="7" fillId="0" borderId="67" xfId="1" applyNumberFormat="1" applyFont="1" applyBorder="1"/>
    <xf numFmtId="164" fontId="7" fillId="0" borderId="66" xfId="0" applyNumberFormat="1" applyFont="1" applyBorder="1"/>
    <xf numFmtId="164" fontId="7" fillId="0" borderId="67" xfId="0" applyNumberFormat="1" applyFont="1" applyBorder="1"/>
    <xf numFmtId="164" fontId="7" fillId="0" borderId="68" xfId="0" applyNumberFormat="1" applyFont="1" applyBorder="1"/>
    <xf numFmtId="0" fontId="0" fillId="0" borderId="35" xfId="0" quotePrefix="1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4" xfId="0" applyFont="1" applyBorder="1" applyAlignment="1">
      <alignment horizontal="left"/>
    </xf>
    <xf numFmtId="0" fontId="8" fillId="0" borderId="45" xfId="0" applyFont="1" applyBorder="1"/>
    <xf numFmtId="0" fontId="8" fillId="0" borderId="40" xfId="0" quotePrefix="1" applyFont="1" applyBorder="1" applyAlignment="1">
      <alignment horizontal="left"/>
    </xf>
    <xf numFmtId="0" fontId="8" fillId="0" borderId="40" xfId="0" applyFont="1" applyBorder="1"/>
    <xf numFmtId="0" fontId="8" fillId="0" borderId="45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0" xfId="0" quotePrefix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40" xfId="3" applyFont="1" applyBorder="1" applyAlignment="1">
      <alignment horizontal="right"/>
    </xf>
    <xf numFmtId="0" fontId="7" fillId="0" borderId="0" xfId="3" applyFont="1" applyBorder="1" applyAlignment="1">
      <alignment horizontal="right"/>
    </xf>
    <xf numFmtId="0" fontId="9" fillId="0" borderId="56" xfId="0" quotePrefix="1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0" fontId="7" fillId="0" borderId="40" xfId="3" applyFont="1" applyBorder="1"/>
    <xf numFmtId="0" fontId="1" fillId="0" borderId="69" xfId="0" applyFont="1" applyBorder="1" applyAlignment="1">
      <alignment horizontal="center"/>
    </xf>
    <xf numFmtId="0" fontId="1" fillId="0" borderId="65" xfId="0" applyFont="1" applyBorder="1"/>
    <xf numFmtId="0" fontId="8" fillId="0" borderId="65" xfId="0" applyFont="1" applyBorder="1" applyAlignment="1">
      <alignment horizontal="left"/>
    </xf>
    <xf numFmtId="0" fontId="8" fillId="0" borderId="21" xfId="0" applyFont="1" applyBorder="1"/>
    <xf numFmtId="0" fontId="1" fillId="0" borderId="70" xfId="0" quotePrefix="1" applyFont="1" applyBorder="1" applyAlignment="1">
      <alignment horizontal="left"/>
    </xf>
    <xf numFmtId="0" fontId="1" fillId="0" borderId="70" xfId="0" applyFont="1" applyBorder="1" applyAlignment="1">
      <alignment horizontal="left"/>
    </xf>
    <xf numFmtId="0" fontId="1" fillId="0" borderId="71" xfId="0" applyFont="1" applyBorder="1" applyAlignment="1">
      <alignment horizontal="left"/>
    </xf>
    <xf numFmtId="164" fontId="1" fillId="0" borderId="72" xfId="0" applyNumberFormat="1" applyFont="1" applyBorder="1" applyProtection="1"/>
    <xf numFmtId="0" fontId="1" fillId="0" borderId="73" xfId="0" applyFont="1" applyBorder="1" applyAlignment="1">
      <alignment horizontal="center"/>
    </xf>
  </cellXfs>
  <cellStyles count="4">
    <cellStyle name="Standard_Mafru_Mod" xfId="3"/>
    <cellStyle name="Standard_Weizen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OC-TOPAS\!xlsx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N1" t="str">
            <v>ha</v>
          </cell>
          <cell r="S1" t="str">
            <v>€</v>
          </cell>
        </row>
      </sheetData>
      <sheetData sheetId="6" refreshError="1"/>
      <sheetData sheetId="7" refreshError="1"/>
      <sheetData sheetId="8" refreshError="1"/>
      <sheetData sheetId="9" refreshError="1">
        <row r="1">
          <cell r="I1" t="str">
            <v>Wheat</v>
          </cell>
        </row>
        <row r="3">
          <cell r="E3">
            <v>60</v>
          </cell>
          <cell r="L3">
            <v>9.0000000000000018</v>
          </cell>
          <cell r="O3">
            <v>0</v>
          </cell>
        </row>
        <row r="4">
          <cell r="E4">
            <v>11.418333333333333</v>
          </cell>
          <cell r="L4">
            <v>3</v>
          </cell>
          <cell r="O4">
            <v>0.3</v>
          </cell>
        </row>
        <row r="5">
          <cell r="E5">
            <v>348</v>
          </cell>
          <cell r="L5">
            <v>294.09596799999997</v>
          </cell>
          <cell r="O5">
            <v>0.2</v>
          </cell>
        </row>
        <row r="6">
          <cell r="L6">
            <v>782.8659907407407</v>
          </cell>
          <cell r="O6">
            <v>0.3</v>
          </cell>
        </row>
        <row r="7">
          <cell r="E7">
            <v>490.15994666666666</v>
          </cell>
          <cell r="L7">
            <v>1</v>
          </cell>
          <cell r="O7">
            <v>0.4</v>
          </cell>
        </row>
        <row r="9">
          <cell r="T9" t="str">
            <v>dt</v>
          </cell>
        </row>
        <row r="15">
          <cell r="H15">
            <v>0.05</v>
          </cell>
        </row>
        <row r="16">
          <cell r="H16">
            <v>7.0000000000000007E-2</v>
          </cell>
        </row>
        <row r="18">
          <cell r="H18">
            <v>10</v>
          </cell>
        </row>
        <row r="19">
          <cell r="H19">
            <v>12</v>
          </cell>
        </row>
        <row r="21">
          <cell r="H21">
            <v>225</v>
          </cell>
        </row>
        <row r="22">
          <cell r="H22">
            <v>250</v>
          </cell>
        </row>
        <row r="26">
          <cell r="P26">
            <v>95.810650925925927</v>
          </cell>
        </row>
        <row r="27">
          <cell r="P27">
            <v>25.92</v>
          </cell>
        </row>
        <row r="28">
          <cell r="H28">
            <v>0.05</v>
          </cell>
        </row>
        <row r="29">
          <cell r="H29">
            <v>7.0000000000000007E-2</v>
          </cell>
        </row>
        <row r="30">
          <cell r="H30">
            <v>10</v>
          </cell>
        </row>
        <row r="31">
          <cell r="H31">
            <v>12</v>
          </cell>
        </row>
        <row r="32">
          <cell r="I32">
            <v>23</v>
          </cell>
        </row>
        <row r="33">
          <cell r="I33">
            <v>15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34"/>
  <sheetViews>
    <sheetView showGridLines="0" tabSelected="1" topLeftCell="A3" zoomScale="90" zoomScaleNormal="115" workbookViewId="0">
      <selection activeCell="E38" sqref="E38"/>
    </sheetView>
  </sheetViews>
  <sheetFormatPr defaultColWidth="11.42578125" defaultRowHeight="15" x14ac:dyDescent="0.2"/>
  <cols>
    <col min="1" max="1" width="3.140625" style="5" customWidth="1"/>
    <col min="2" max="2" width="1.7109375" style="2" customWidth="1"/>
    <col min="3" max="3" width="6.5703125" style="5" customWidth="1"/>
    <col min="4" max="4" width="17.5703125" style="5" customWidth="1"/>
    <col min="5" max="5" width="8.5703125" style="5" customWidth="1"/>
    <col min="6" max="6" width="6.42578125" style="5" bestFit="1" customWidth="1"/>
    <col min="7" max="7" width="8.85546875" style="5" customWidth="1"/>
    <col min="8" max="8" width="10.42578125" style="5" customWidth="1"/>
    <col min="9" max="9" width="9.5703125" style="5" customWidth="1"/>
    <col min="10" max="10" width="15.85546875" style="5" customWidth="1"/>
    <col min="11" max="11" width="16" style="5" customWidth="1"/>
    <col min="12" max="12" width="15.140625" style="5" customWidth="1"/>
    <col min="13" max="13" width="14.42578125" style="5" customWidth="1"/>
    <col min="14" max="15" width="10.7109375" style="5" customWidth="1"/>
    <col min="16" max="16384" width="11.42578125" style="5"/>
  </cols>
  <sheetData>
    <row r="1" spans="1:15" ht="15.75" x14ac:dyDescent="0.25">
      <c r="A1" s="1">
        <f t="shared" ref="A1:A33" ca="1" si="0">CELL("Row",A1)</f>
        <v>1</v>
      </c>
      <c r="C1" s="3" t="s">
        <v>18</v>
      </c>
      <c r="D1" s="4"/>
      <c r="G1" s="6" t="s">
        <v>17</v>
      </c>
      <c r="O1" s="7" t="s">
        <v>12</v>
      </c>
    </row>
    <row r="2" spans="1:15" ht="25.5" x14ac:dyDescent="0.2">
      <c r="A2" s="1">
        <f t="shared" ca="1" si="0"/>
        <v>2</v>
      </c>
      <c r="J2" s="8" t="s">
        <v>19</v>
      </c>
      <c r="N2" s="153" t="s">
        <v>51</v>
      </c>
      <c r="O2" s="154" t="s">
        <v>56</v>
      </c>
    </row>
    <row r="3" spans="1:15" x14ac:dyDescent="0.2">
      <c r="A3" s="1">
        <f t="shared" ca="1" si="0"/>
        <v>3</v>
      </c>
      <c r="C3" s="9" t="s">
        <v>5</v>
      </c>
      <c r="D3" s="10"/>
      <c r="E3" s="10"/>
      <c r="F3" s="11">
        <f>'[1]F2 Gewinn'!E3</f>
        <v>60</v>
      </c>
      <c r="G3" s="12" t="s">
        <v>14</v>
      </c>
      <c r="J3" s="151" t="s">
        <v>27</v>
      </c>
      <c r="K3" s="13"/>
      <c r="L3" s="14">
        <f>'[1]F2 Gewinn'!$L$3</f>
        <v>9.0000000000000018</v>
      </c>
      <c r="M3" s="15" t="s">
        <v>47</v>
      </c>
      <c r="N3" s="16">
        <f>'[1]F2 Gewinn'!O3</f>
        <v>0</v>
      </c>
      <c r="O3" s="17">
        <f>IF(L3=0,0,100%-N3)</f>
        <v>1</v>
      </c>
    </row>
    <row r="4" spans="1:15" x14ac:dyDescent="0.2">
      <c r="A4" s="1">
        <f t="shared" ca="1" si="0"/>
        <v>4</v>
      </c>
      <c r="C4" s="18" t="s">
        <v>23</v>
      </c>
      <c r="D4" s="19"/>
      <c r="E4" s="19"/>
      <c r="F4" s="20">
        <f>'[1]F2 Gewinn'!E4</f>
        <v>11.418333333333333</v>
      </c>
      <c r="G4" s="36" t="s">
        <v>15</v>
      </c>
      <c r="J4" s="21" t="s">
        <v>48</v>
      </c>
      <c r="K4" s="22"/>
      <c r="L4" s="23">
        <f>'[1]F2 Gewinn'!$L$4</f>
        <v>3</v>
      </c>
      <c r="M4" s="24" t="str">
        <f>Curr</f>
        <v>€</v>
      </c>
      <c r="N4" s="25">
        <f>'[1]F2 Gewinn'!O4</f>
        <v>0.3</v>
      </c>
      <c r="O4" s="26">
        <f>IF(L4=0,0,100%-N4)</f>
        <v>0.7</v>
      </c>
    </row>
    <row r="5" spans="1:15" x14ac:dyDescent="0.2">
      <c r="A5" s="1">
        <f t="shared" ca="1" si="0"/>
        <v>5</v>
      </c>
      <c r="C5" s="169" t="s">
        <v>22</v>
      </c>
      <c r="D5" s="27"/>
      <c r="E5" s="27"/>
      <c r="F5" s="28">
        <f>'[1]F2 Gewinn'!E5</f>
        <v>348</v>
      </c>
      <c r="G5" s="36" t="s">
        <v>15</v>
      </c>
      <c r="J5" s="29" t="s">
        <v>49</v>
      </c>
      <c r="K5" s="30"/>
      <c r="L5" s="31">
        <f>'[1]F2 Gewinn'!$L$5</f>
        <v>294.09596799999997</v>
      </c>
      <c r="M5" s="24" t="str">
        <f>Curr</f>
        <v>€</v>
      </c>
      <c r="N5" s="25">
        <f>'[1]F2 Gewinn'!O5</f>
        <v>0.2</v>
      </c>
      <c r="O5" s="26">
        <f>IF(L5=0,0,100%-N5)</f>
        <v>0.8</v>
      </c>
    </row>
    <row r="6" spans="1:15" x14ac:dyDescent="0.2">
      <c r="A6" s="1">
        <f t="shared" ca="1" si="0"/>
        <v>6</v>
      </c>
      <c r="C6" s="168" t="s">
        <v>13</v>
      </c>
      <c r="D6" s="32"/>
      <c r="E6" s="32"/>
      <c r="F6" s="33">
        <v>0</v>
      </c>
      <c r="G6" s="36" t="s">
        <v>15</v>
      </c>
      <c r="J6" s="152" t="s">
        <v>50</v>
      </c>
      <c r="K6" s="30"/>
      <c r="L6" s="31">
        <f>'[1]F2 Gewinn'!$L$6</f>
        <v>782.8659907407407</v>
      </c>
      <c r="M6" s="24" t="str">
        <f>Curr</f>
        <v>€</v>
      </c>
      <c r="N6" s="25">
        <f>'[1]F2 Gewinn'!O6</f>
        <v>0.3</v>
      </c>
      <c r="O6" s="26">
        <f>IF(L6=0,0,100%-N6)</f>
        <v>0.7</v>
      </c>
    </row>
    <row r="7" spans="1:15" x14ac:dyDescent="0.2">
      <c r="A7" s="1">
        <f t="shared" ca="1" si="0"/>
        <v>7</v>
      </c>
      <c r="C7" s="167" t="s">
        <v>21</v>
      </c>
      <c r="D7" s="34"/>
      <c r="E7" s="34"/>
      <c r="F7" s="35">
        <f>'[1]F2 Gewinn'!E7</f>
        <v>490.15994666666666</v>
      </c>
      <c r="G7" s="36" t="s">
        <v>15</v>
      </c>
      <c r="J7" s="37" t="s">
        <v>20</v>
      </c>
      <c r="K7" s="38"/>
      <c r="L7" s="39">
        <f>'[1]F2 Gewinn'!$L$7</f>
        <v>1</v>
      </c>
      <c r="M7" s="40" t="s">
        <v>8</v>
      </c>
      <c r="N7" s="41">
        <f>'[1]F2 Gewinn'!O7</f>
        <v>0.4</v>
      </c>
      <c r="O7" s="42">
        <f>IF(L7=0,0,100%-N7)</f>
        <v>0.6</v>
      </c>
    </row>
    <row r="8" spans="1:15" ht="15.75" thickBot="1" x14ac:dyDescent="0.25">
      <c r="A8" s="1">
        <f t="shared" ca="1" si="0"/>
        <v>8</v>
      </c>
    </row>
    <row r="9" spans="1:15" ht="15.75" thickTop="1" x14ac:dyDescent="0.2">
      <c r="A9" s="1">
        <f t="shared" ca="1" si="0"/>
        <v>9</v>
      </c>
      <c r="C9" s="43" t="s">
        <v>24</v>
      </c>
      <c r="D9" s="44"/>
      <c r="E9" s="44"/>
      <c r="F9" s="44"/>
      <c r="G9" s="44"/>
      <c r="H9" s="44"/>
      <c r="I9" s="44"/>
      <c r="J9" s="45" t="s">
        <v>9</v>
      </c>
      <c r="K9" s="46"/>
      <c r="L9" s="45" t="s">
        <v>27</v>
      </c>
      <c r="M9" s="46"/>
      <c r="N9" s="45" t="s">
        <v>7</v>
      </c>
      <c r="O9" s="47"/>
    </row>
    <row r="10" spans="1:15" x14ac:dyDescent="0.2">
      <c r="A10" s="1">
        <f t="shared" ca="1" si="0"/>
        <v>10</v>
      </c>
      <c r="C10" s="48"/>
      <c r="D10" s="49"/>
      <c r="E10" s="49"/>
      <c r="F10" s="49"/>
      <c r="G10" s="49"/>
      <c r="H10" s="49"/>
      <c r="I10" s="49"/>
      <c r="J10" s="50" t="s">
        <v>25</v>
      </c>
      <c r="K10" s="51" t="s">
        <v>26</v>
      </c>
      <c r="L10" s="50" t="s">
        <v>25</v>
      </c>
      <c r="M10" s="51" t="s">
        <v>28</v>
      </c>
      <c r="N10" s="50" t="s">
        <v>25</v>
      </c>
      <c r="O10" s="52" t="s">
        <v>10</v>
      </c>
    </row>
    <row r="11" spans="1:15" ht="15.75" thickBot="1" x14ac:dyDescent="0.25">
      <c r="A11" s="1">
        <f t="shared" ca="1" si="0"/>
        <v>11</v>
      </c>
      <c r="C11" s="48"/>
      <c r="D11" s="49"/>
      <c r="E11" s="49"/>
      <c r="F11" s="49"/>
      <c r="G11" s="49"/>
      <c r="H11" s="49"/>
      <c r="I11" s="49"/>
      <c r="J11" s="143" t="s">
        <v>15</v>
      </c>
      <c r="K11" s="143" t="s">
        <v>15</v>
      </c>
      <c r="L11" s="143" t="s">
        <v>15</v>
      </c>
      <c r="M11" s="143" t="s">
        <v>15</v>
      </c>
      <c r="N11" s="143" t="s">
        <v>15</v>
      </c>
      <c r="O11" s="143" t="s">
        <v>15</v>
      </c>
    </row>
    <row r="12" spans="1:15" ht="15.75" thickTop="1" x14ac:dyDescent="0.2">
      <c r="A12" s="1">
        <f t="shared" ca="1" si="0"/>
        <v>12</v>
      </c>
      <c r="C12" s="53" t="s">
        <v>0</v>
      </c>
      <c r="D12" s="142" t="s">
        <v>57</v>
      </c>
      <c r="E12" s="54"/>
      <c r="F12" s="54"/>
      <c r="G12" s="54"/>
      <c r="H12" s="54"/>
      <c r="I12" s="54"/>
      <c r="J12" s="55">
        <f>F3*F4+F5+F6</f>
        <v>1033.0999999999999</v>
      </c>
      <c r="K12" s="56">
        <f>$J12</f>
        <v>1033.0999999999999</v>
      </c>
      <c r="L12" s="55">
        <f t="shared" ref="L12:O13" si="1">$J12</f>
        <v>1033.0999999999999</v>
      </c>
      <c r="M12" s="56">
        <f t="shared" si="1"/>
        <v>1033.0999999999999</v>
      </c>
      <c r="N12" s="55">
        <f t="shared" si="1"/>
        <v>1033.0999999999999</v>
      </c>
      <c r="O12" s="57">
        <f t="shared" si="1"/>
        <v>1033.0999999999999</v>
      </c>
    </row>
    <row r="13" spans="1:15" x14ac:dyDescent="0.2">
      <c r="A13" s="1">
        <f t="shared" ca="1" si="0"/>
        <v>13</v>
      </c>
      <c r="C13" s="58" t="s">
        <v>1</v>
      </c>
      <c r="D13" s="155" t="s">
        <v>52</v>
      </c>
      <c r="E13" s="60"/>
      <c r="F13" s="60"/>
      <c r="G13" s="60"/>
      <c r="H13" s="60"/>
      <c r="I13" s="60"/>
      <c r="J13" s="61">
        <f>F7</f>
        <v>490.15994666666666</v>
      </c>
      <c r="K13" s="62">
        <f>$J13</f>
        <v>490.15994666666666</v>
      </c>
      <c r="L13" s="61">
        <f t="shared" si="1"/>
        <v>490.15994666666666</v>
      </c>
      <c r="M13" s="62">
        <f t="shared" si="1"/>
        <v>490.15994666666666</v>
      </c>
      <c r="N13" s="61">
        <f t="shared" si="1"/>
        <v>490.15994666666666</v>
      </c>
      <c r="O13" s="63">
        <f t="shared" si="1"/>
        <v>490.15994666666666</v>
      </c>
    </row>
    <row r="14" spans="1:15" x14ac:dyDescent="0.2">
      <c r="A14" s="1">
        <f t="shared" ca="1" si="0"/>
        <v>14</v>
      </c>
      <c r="C14" s="64"/>
      <c r="D14" s="65" t="s">
        <v>53</v>
      </c>
      <c r="E14" s="19"/>
      <c r="F14" s="19"/>
      <c r="G14" s="19"/>
      <c r="H14" s="19"/>
      <c r="I14" s="19"/>
      <c r="J14" s="66"/>
      <c r="K14" s="67"/>
      <c r="L14" s="66"/>
      <c r="M14" s="67"/>
      <c r="N14" s="66"/>
      <c r="O14" s="68"/>
    </row>
    <row r="15" spans="1:15" x14ac:dyDescent="0.2">
      <c r="A15" s="1">
        <f t="shared" ca="1" si="0"/>
        <v>15</v>
      </c>
      <c r="C15" s="64" t="s">
        <v>1</v>
      </c>
      <c r="D15" s="156" t="s">
        <v>54</v>
      </c>
      <c r="E15" s="69" t="s">
        <v>32</v>
      </c>
      <c r="F15" s="60"/>
      <c r="G15" s="60"/>
      <c r="H15" s="60"/>
      <c r="I15" s="60"/>
      <c r="J15" s="61">
        <f>'[1]F2 Gewinn'!$P$26</f>
        <v>95.810650925925927</v>
      </c>
      <c r="K15" s="62">
        <f>'[1]F2 Gewinn'!$P$26</f>
        <v>95.810650925925927</v>
      </c>
      <c r="L15" s="61">
        <f>'[1]F2 Gewinn'!$P$26</f>
        <v>95.810650925925927</v>
      </c>
      <c r="M15" s="62">
        <f>'[1]F2 Gewinn'!$P$26</f>
        <v>95.810650925925927</v>
      </c>
      <c r="N15" s="61">
        <f>'[1]F2 Gewinn'!$P$26</f>
        <v>95.810650925925927</v>
      </c>
      <c r="O15" s="63">
        <f>'[1]F2 Gewinn'!$P$26</f>
        <v>95.810650925925927</v>
      </c>
    </row>
    <row r="16" spans="1:15" x14ac:dyDescent="0.2">
      <c r="A16" s="1">
        <f t="shared" ca="1" si="0"/>
        <v>16</v>
      </c>
      <c r="C16" s="64" t="s">
        <v>1</v>
      </c>
      <c r="D16" s="157" t="s">
        <v>55</v>
      </c>
      <c r="E16" s="69" t="s">
        <v>33</v>
      </c>
      <c r="F16" s="60"/>
      <c r="G16" s="60"/>
      <c r="H16" s="60"/>
      <c r="I16" s="19"/>
      <c r="J16" s="61">
        <f>'[1]F2 Gewinn'!$P$27</f>
        <v>25.92</v>
      </c>
      <c r="K16" s="62">
        <f>'[1]F2 Gewinn'!$P$27</f>
        <v>25.92</v>
      </c>
      <c r="L16" s="61">
        <f>'[1]F2 Gewinn'!$P$27</f>
        <v>25.92</v>
      </c>
      <c r="M16" s="62">
        <f>'[1]F2 Gewinn'!$P$27</f>
        <v>25.92</v>
      </c>
      <c r="N16" s="61">
        <f>'[1]F2 Gewinn'!$P$27</f>
        <v>25.92</v>
      </c>
      <c r="O16" s="63">
        <f>'[1]F2 Gewinn'!$P$27</f>
        <v>25.92</v>
      </c>
    </row>
    <row r="17" spans="1:15" x14ac:dyDescent="0.2">
      <c r="A17" s="1">
        <f t="shared" ca="1" si="0"/>
        <v>17</v>
      </c>
      <c r="C17" s="64" t="s">
        <v>1</v>
      </c>
      <c r="D17" s="70" t="s">
        <v>29</v>
      </c>
      <c r="E17" s="73"/>
      <c r="F17" s="73"/>
      <c r="G17" s="73"/>
      <c r="H17" s="74">
        <f>'[1]F2 Gewinn'!$I$32</f>
        <v>23</v>
      </c>
      <c r="I17" s="171" t="s">
        <v>15</v>
      </c>
      <c r="J17" s="170">
        <f t="shared" ref="J17:O17" si="2">$H$17</f>
        <v>23</v>
      </c>
      <c r="K17" s="76">
        <f t="shared" si="2"/>
        <v>23</v>
      </c>
      <c r="L17" s="77">
        <f t="shared" si="2"/>
        <v>23</v>
      </c>
      <c r="M17" s="78">
        <f t="shared" si="2"/>
        <v>23</v>
      </c>
      <c r="N17" s="77">
        <f t="shared" si="2"/>
        <v>23</v>
      </c>
      <c r="O17" s="79">
        <f t="shared" si="2"/>
        <v>23</v>
      </c>
    </row>
    <row r="18" spans="1:15" x14ac:dyDescent="0.2">
      <c r="A18" s="1">
        <f t="shared" ca="1" si="0"/>
        <v>18</v>
      </c>
      <c r="C18" s="80" t="s">
        <v>1</v>
      </c>
      <c r="D18" s="70" t="s">
        <v>30</v>
      </c>
      <c r="E18" s="73"/>
      <c r="F18" s="73"/>
      <c r="G18" s="73"/>
      <c r="H18" s="74">
        <f>'[1]F2 Gewinn'!$I$33</f>
        <v>15</v>
      </c>
      <c r="I18" s="171" t="s">
        <v>15</v>
      </c>
      <c r="J18" s="170">
        <f t="shared" ref="J18:O18" si="3">$H$18</f>
        <v>15</v>
      </c>
      <c r="K18" s="76">
        <f t="shared" si="3"/>
        <v>15</v>
      </c>
      <c r="L18" s="77">
        <f t="shared" si="3"/>
        <v>15</v>
      </c>
      <c r="M18" s="78">
        <f t="shared" si="3"/>
        <v>15</v>
      </c>
      <c r="N18" s="77">
        <f t="shared" si="3"/>
        <v>15</v>
      </c>
      <c r="O18" s="79">
        <f t="shared" si="3"/>
        <v>15</v>
      </c>
    </row>
    <row r="19" spans="1:15" x14ac:dyDescent="0.2">
      <c r="A19" s="1">
        <f t="shared" ca="1" si="0"/>
        <v>19</v>
      </c>
      <c r="C19" s="81" t="s">
        <v>1</v>
      </c>
      <c r="D19" s="160" t="s">
        <v>31</v>
      </c>
      <c r="E19" s="34"/>
      <c r="F19" s="34"/>
      <c r="G19" s="34"/>
      <c r="H19" s="82"/>
      <c r="I19" s="143" t="s">
        <v>15</v>
      </c>
      <c r="J19" s="84">
        <f t="shared" ref="J19:O19" si="4">$H$19</f>
        <v>0</v>
      </c>
      <c r="K19" s="85">
        <f t="shared" si="4"/>
        <v>0</v>
      </c>
      <c r="L19" s="86">
        <f t="shared" si="4"/>
        <v>0</v>
      </c>
      <c r="M19" s="87">
        <f t="shared" si="4"/>
        <v>0</v>
      </c>
      <c r="N19" s="86">
        <f t="shared" si="4"/>
        <v>0</v>
      </c>
      <c r="O19" s="88">
        <f t="shared" si="4"/>
        <v>0</v>
      </c>
    </row>
    <row r="20" spans="1:15" x14ac:dyDescent="0.2">
      <c r="A20" s="1">
        <f t="shared" ca="1" si="0"/>
        <v>20</v>
      </c>
      <c r="C20" s="64"/>
      <c r="D20" s="65" t="s">
        <v>34</v>
      </c>
      <c r="E20" s="19"/>
      <c r="F20" s="19"/>
      <c r="G20" s="19"/>
      <c r="H20" s="19"/>
      <c r="I20" s="19"/>
      <c r="J20" s="66"/>
      <c r="K20" s="67"/>
      <c r="L20" s="66"/>
      <c r="M20" s="67"/>
      <c r="N20" s="66"/>
      <c r="O20" s="68"/>
    </row>
    <row r="21" spans="1:15" x14ac:dyDescent="0.2">
      <c r="A21" s="1">
        <f t="shared" ca="1" si="0"/>
        <v>21</v>
      </c>
      <c r="C21" s="64" t="s">
        <v>1</v>
      </c>
      <c r="D21" s="145" t="s">
        <v>6</v>
      </c>
      <c r="E21" s="147" t="s">
        <v>36</v>
      </c>
      <c r="F21" s="60"/>
      <c r="G21" s="60"/>
      <c r="H21" s="89">
        <f>'[1]F2 Gewinn'!$H$15</f>
        <v>0.05</v>
      </c>
      <c r="I21" s="90"/>
      <c r="J21" s="91" t="s">
        <v>2</v>
      </c>
      <c r="K21" s="92" t="s">
        <v>2</v>
      </c>
      <c r="L21" s="61">
        <f>$L$5*$H$21*$O$5</f>
        <v>11.763838720000001</v>
      </c>
      <c r="M21" s="62">
        <f>$L$5*$H$21*$O$5</f>
        <v>11.763838720000001</v>
      </c>
      <c r="N21" s="61">
        <f>$L$5*$H$21*$O$5</f>
        <v>11.763838720000001</v>
      </c>
      <c r="O21" s="63">
        <f>$L$5*$H$21*$O$5</f>
        <v>11.763838720000001</v>
      </c>
    </row>
    <row r="22" spans="1:15" x14ac:dyDescent="0.2">
      <c r="A22" s="1">
        <f t="shared" ca="1" si="0"/>
        <v>22</v>
      </c>
      <c r="C22" s="64"/>
      <c r="D22" s="71"/>
      <c r="E22" s="147" t="s">
        <v>37</v>
      </c>
      <c r="F22" s="72"/>
      <c r="G22" s="73"/>
      <c r="H22" s="93">
        <f>'[1]F2 Gewinn'!$H$16</f>
        <v>7.0000000000000007E-2</v>
      </c>
      <c r="I22" s="94"/>
      <c r="J22" s="95" t="s">
        <v>2</v>
      </c>
      <c r="K22" s="76">
        <f>$L$5*$H$22*$N$5</f>
        <v>4.1173435520000004</v>
      </c>
      <c r="L22" s="75">
        <f>$L$5*$H$22*$N$5</f>
        <v>4.1173435520000004</v>
      </c>
      <c r="M22" s="76">
        <f>$L$5*$H$22*$N$5</f>
        <v>4.1173435520000004</v>
      </c>
      <c r="N22" s="75">
        <f>$L$5*$H$22*$N$5</f>
        <v>4.1173435520000004</v>
      </c>
      <c r="O22" s="96">
        <f>$L$5*$H$22*$N$5</f>
        <v>4.1173435520000004</v>
      </c>
    </row>
    <row r="23" spans="1:15" x14ac:dyDescent="0.2">
      <c r="A23" s="1">
        <f t="shared" ca="1" si="0"/>
        <v>23</v>
      </c>
      <c r="C23" s="64" t="s">
        <v>1</v>
      </c>
      <c r="D23" s="146" t="s">
        <v>35</v>
      </c>
      <c r="E23" s="147" t="s">
        <v>36</v>
      </c>
      <c r="F23" s="73"/>
      <c r="G23" s="73"/>
      <c r="H23" s="93">
        <f>'[1]F2 Gewinn'!$H$28</f>
        <v>0.05</v>
      </c>
      <c r="I23" s="94"/>
      <c r="J23" s="97" t="s">
        <v>2</v>
      </c>
      <c r="K23" s="98" t="s">
        <v>2</v>
      </c>
      <c r="L23" s="75">
        <f>$L$6*$O$6*$H$23</f>
        <v>27.400309675925925</v>
      </c>
      <c r="M23" s="76">
        <f>$L$6*$O$6*$H$23</f>
        <v>27.400309675925925</v>
      </c>
      <c r="N23" s="75">
        <f>$L$6*$O$6*$H$23</f>
        <v>27.400309675925925</v>
      </c>
      <c r="O23" s="96">
        <f>$L$6*$O$6*$H$23</f>
        <v>27.400309675925925</v>
      </c>
    </row>
    <row r="24" spans="1:15" x14ac:dyDescent="0.2">
      <c r="A24" s="1">
        <f t="shared" ca="1" si="0"/>
        <v>24</v>
      </c>
      <c r="C24" s="99"/>
      <c r="D24" s="100"/>
      <c r="E24" s="166" t="s">
        <v>37</v>
      </c>
      <c r="F24" s="34"/>
      <c r="G24" s="34"/>
      <c r="H24" s="101">
        <f>'[1]F2 Gewinn'!$H$29</f>
        <v>7.0000000000000007E-2</v>
      </c>
      <c r="I24" s="102"/>
      <c r="J24" s="103" t="s">
        <v>2</v>
      </c>
      <c r="K24" s="87">
        <f>$L$6*$N$6*$H$24</f>
        <v>16.440185805555554</v>
      </c>
      <c r="L24" s="86">
        <f>$L$6*$N$6*$H$24</f>
        <v>16.440185805555554</v>
      </c>
      <c r="M24" s="87">
        <f>$L$6*$N$6*$H$24</f>
        <v>16.440185805555554</v>
      </c>
      <c r="N24" s="86">
        <f>$L$6*$N$6*$H$24</f>
        <v>16.440185805555554</v>
      </c>
      <c r="O24" s="88">
        <f>$L$6*$N$6*$H$24</f>
        <v>16.440185805555554</v>
      </c>
    </row>
    <row r="25" spans="1:15" x14ac:dyDescent="0.2">
      <c r="A25" s="1">
        <f t="shared" ca="1" si="0"/>
        <v>25</v>
      </c>
      <c r="C25" s="64" t="s">
        <v>1</v>
      </c>
      <c r="D25" s="145" t="s">
        <v>46</v>
      </c>
      <c r="E25" s="144" t="s">
        <v>38</v>
      </c>
      <c r="F25" s="59"/>
      <c r="G25" s="60"/>
      <c r="H25" s="104">
        <f>'[1]F2 Gewinn'!$H$18</f>
        <v>10</v>
      </c>
      <c r="I25" s="59" t="str">
        <f>Curr&amp;"/люд.-год."</f>
        <v>€/люд.-год.</v>
      </c>
      <c r="J25" s="91">
        <f>$H$25*$L$3*$O$3</f>
        <v>90.000000000000014</v>
      </c>
      <c r="K25" s="92">
        <f>$H$25*$L$3*$O$3</f>
        <v>90.000000000000014</v>
      </c>
      <c r="L25" s="91" t="s">
        <v>2</v>
      </c>
      <c r="M25" s="92" t="s">
        <v>2</v>
      </c>
      <c r="N25" s="61">
        <f>$H$25*$L$3*$O$3</f>
        <v>90.000000000000014</v>
      </c>
      <c r="O25" s="63">
        <f>$H$25*$L$3*$O$3</f>
        <v>90.000000000000014</v>
      </c>
    </row>
    <row r="26" spans="1:15" x14ac:dyDescent="0.2">
      <c r="A26" s="1">
        <f t="shared" ca="1" si="0"/>
        <v>26</v>
      </c>
      <c r="C26" s="64"/>
      <c r="D26" s="148"/>
      <c r="E26" s="144" t="s">
        <v>39</v>
      </c>
      <c r="F26" s="72"/>
      <c r="G26" s="73"/>
      <c r="H26" s="105">
        <f>'[1]F2 Gewinn'!$H$19</f>
        <v>12</v>
      </c>
      <c r="I26" s="59" t="str">
        <f>Curr&amp;"/люд.-год."</f>
        <v>€/люд.-год.</v>
      </c>
      <c r="J26" s="106">
        <f>$L$3*$H$26*$N$3</f>
        <v>0</v>
      </c>
      <c r="K26" s="107">
        <f>$L$3*$H$26*$N$3</f>
        <v>0</v>
      </c>
      <c r="L26" s="97" t="s">
        <v>2</v>
      </c>
      <c r="M26" s="107">
        <f>$L$3*$H$26*$N$3</f>
        <v>0</v>
      </c>
      <c r="N26" s="106">
        <f>$L$3*$H$26*$N$3</f>
        <v>0</v>
      </c>
      <c r="O26" s="108">
        <f>$L$3*$H$26*$N$3</f>
        <v>0</v>
      </c>
    </row>
    <row r="27" spans="1:15" x14ac:dyDescent="0.2">
      <c r="A27" s="1">
        <f t="shared" ca="1" si="0"/>
        <v>27</v>
      </c>
      <c r="C27" s="64" t="s">
        <v>1</v>
      </c>
      <c r="D27" s="146" t="s">
        <v>40</v>
      </c>
      <c r="E27" s="144" t="s">
        <v>38</v>
      </c>
      <c r="F27" s="72"/>
      <c r="G27" s="72"/>
      <c r="H27" s="74">
        <f>'[1]F2 Gewinn'!$H$30</f>
        <v>10</v>
      </c>
      <c r="I27" s="59" t="str">
        <f>Curr&amp;"/люд.-год."</f>
        <v>€/люд.-год.</v>
      </c>
      <c r="J27" s="97">
        <f>$H$27*$L$4*$O$4</f>
        <v>21</v>
      </c>
      <c r="K27" s="98">
        <f>$H$27*$L$4*$O$4</f>
        <v>21</v>
      </c>
      <c r="L27" s="95" t="s">
        <v>2</v>
      </c>
      <c r="M27" s="109" t="s">
        <v>2</v>
      </c>
      <c r="N27" s="75">
        <f>$H$27*$L$4*$O$4</f>
        <v>21</v>
      </c>
      <c r="O27" s="96">
        <f>$H$27*$L$4*$O$4</f>
        <v>21</v>
      </c>
    </row>
    <row r="28" spans="1:15" x14ac:dyDescent="0.2">
      <c r="A28" s="1">
        <f t="shared" ca="1" si="0"/>
        <v>28</v>
      </c>
      <c r="C28" s="99"/>
      <c r="D28" s="100"/>
      <c r="E28" s="144" t="s">
        <v>39</v>
      </c>
      <c r="F28" s="83"/>
      <c r="G28" s="83"/>
      <c r="H28" s="110">
        <f>'[1]F2 Gewinn'!$H$31</f>
        <v>12</v>
      </c>
      <c r="I28" s="59" t="str">
        <f>Curr&amp;"/люд.-год."</f>
        <v>€/люд.-год.</v>
      </c>
      <c r="J28" s="84">
        <f>$H$28*$L$4*$N$4</f>
        <v>10.799999999999999</v>
      </c>
      <c r="K28" s="85">
        <f>$H$28*$L$4*$N$4</f>
        <v>10.799999999999999</v>
      </c>
      <c r="L28" s="84" t="s">
        <v>2</v>
      </c>
      <c r="M28" s="85">
        <f>$H$28*$L$4*$N$4</f>
        <v>10.799999999999999</v>
      </c>
      <c r="N28" s="111">
        <f>$H$28*$L$4*$N$4</f>
        <v>10.799999999999999</v>
      </c>
      <c r="O28" s="112">
        <f>$H$28*$L$4*$N$4</f>
        <v>10.799999999999999</v>
      </c>
    </row>
    <row r="29" spans="1:15" x14ac:dyDescent="0.2">
      <c r="A29" s="1">
        <f t="shared" ca="1" si="0"/>
        <v>29</v>
      </c>
      <c r="C29" s="64" t="s">
        <v>1</v>
      </c>
      <c r="D29" s="113" t="s">
        <v>11</v>
      </c>
      <c r="E29" s="149" t="s">
        <v>41</v>
      </c>
      <c r="F29" s="60"/>
      <c r="G29" s="114"/>
      <c r="H29" s="115">
        <f>'[1]F2 Gewinn'!$H$21</f>
        <v>225</v>
      </c>
      <c r="I29" s="143" t="s">
        <v>15</v>
      </c>
      <c r="J29" s="61">
        <f>$H$29*$O$7*$L$7</f>
        <v>135</v>
      </c>
      <c r="K29" s="62">
        <f>$H$29*$O$7*$L$7</f>
        <v>135</v>
      </c>
      <c r="L29" s="61">
        <f>$H$29*$O$7*$L$7</f>
        <v>135</v>
      </c>
      <c r="M29" s="62">
        <f>$H$29*$O$7*$L$7</f>
        <v>135</v>
      </c>
      <c r="N29" s="91" t="s">
        <v>2</v>
      </c>
      <c r="O29" s="116" t="s">
        <v>2</v>
      </c>
    </row>
    <row r="30" spans="1:15" ht="15.75" thickBot="1" x14ac:dyDescent="0.25">
      <c r="A30" s="1">
        <f t="shared" ca="1" si="0"/>
        <v>30</v>
      </c>
      <c r="C30" s="163"/>
      <c r="D30" s="164"/>
      <c r="E30" s="165" t="s">
        <v>42</v>
      </c>
      <c r="F30" s="164"/>
      <c r="G30" s="117"/>
      <c r="H30" s="118">
        <f>'[1]F2 Gewinn'!$H$22</f>
        <v>250</v>
      </c>
      <c r="I30" s="143" t="s">
        <v>15</v>
      </c>
      <c r="J30" s="119">
        <f>$H$30*$N$7*$L$7</f>
        <v>100</v>
      </c>
      <c r="K30" s="120">
        <f>$H$30*$N$7*$L$7</f>
        <v>100</v>
      </c>
      <c r="L30" s="119">
        <f>$H$30*$N$7*$L$7</f>
        <v>100</v>
      </c>
      <c r="M30" s="120">
        <f>$H$30*$N$7*$L$7</f>
        <v>100</v>
      </c>
      <c r="N30" s="121" t="s">
        <v>2</v>
      </c>
      <c r="O30" s="122">
        <f>$H$30*$N$7*$L$7</f>
        <v>100</v>
      </c>
    </row>
    <row r="31" spans="1:15" ht="15.75" thickTop="1" x14ac:dyDescent="0.2">
      <c r="A31" s="1">
        <f t="shared" ca="1" si="0"/>
        <v>31</v>
      </c>
      <c r="C31" s="161" t="s">
        <v>3</v>
      </c>
      <c r="D31" s="144" t="s">
        <v>43</v>
      </c>
      <c r="E31" s="162"/>
      <c r="F31" s="159" t="s">
        <v>16</v>
      </c>
      <c r="G31" s="123"/>
      <c r="H31" s="124"/>
      <c r="I31" s="124"/>
      <c r="J31" s="125">
        <f t="shared" ref="J31:O31" si="5">J12-SUM(J13:J30)</f>
        <v>26.409402407407356</v>
      </c>
      <c r="K31" s="126">
        <f t="shared" si="5"/>
        <v>5.8518730498517471</v>
      </c>
      <c r="L31" s="125">
        <f t="shared" si="5"/>
        <v>88.487724653925966</v>
      </c>
      <c r="M31" s="126">
        <f t="shared" si="5"/>
        <v>77.687724653926011</v>
      </c>
      <c r="N31" s="125">
        <f t="shared" si="5"/>
        <v>201.68772465392601</v>
      </c>
      <c r="O31" s="127">
        <f t="shared" si="5"/>
        <v>101.68772465392601</v>
      </c>
    </row>
    <row r="32" spans="1:15" x14ac:dyDescent="0.2">
      <c r="A32" s="1">
        <f t="shared" ca="1" si="0"/>
        <v>32</v>
      </c>
      <c r="C32" s="128" t="s">
        <v>4</v>
      </c>
      <c r="D32" s="150" t="s">
        <v>44</v>
      </c>
      <c r="E32" s="129"/>
      <c r="F32" s="158" t="s">
        <v>16</v>
      </c>
      <c r="G32" s="129"/>
      <c r="H32" s="130"/>
      <c r="I32" s="130"/>
      <c r="J32" s="131">
        <f>L5+L6</f>
        <v>1076.9619587407406</v>
      </c>
      <c r="K32" s="132">
        <f>L5*O5+L6*O6</f>
        <v>783.28296791851847</v>
      </c>
      <c r="L32" s="131">
        <f>L3+L4</f>
        <v>12.000000000000002</v>
      </c>
      <c r="M32" s="132">
        <f>L3*O3+L4*O4</f>
        <v>11.100000000000001</v>
      </c>
      <c r="N32" s="131">
        <f>L7</f>
        <v>1</v>
      </c>
      <c r="O32" s="133">
        <f>L7*O7</f>
        <v>0.6</v>
      </c>
    </row>
    <row r="33" spans="1:15" ht="15.75" thickBot="1" x14ac:dyDescent="0.25">
      <c r="A33" s="1">
        <f t="shared" ca="1" si="0"/>
        <v>33</v>
      </c>
      <c r="C33" s="134" t="s">
        <v>3</v>
      </c>
      <c r="D33" s="165" t="s">
        <v>43</v>
      </c>
      <c r="E33" s="135"/>
      <c r="F33" s="136"/>
      <c r="G33" s="136"/>
      <c r="H33" s="136"/>
      <c r="I33" s="136" t="s">
        <v>45</v>
      </c>
      <c r="J33" s="137">
        <f t="shared" ref="J33:O33" si="6">IF(J32=0,0,J31/J32)</f>
        <v>2.4522131160776638E-2</v>
      </c>
      <c r="K33" s="138">
        <f t="shared" si="6"/>
        <v>7.4709565885268834E-3</v>
      </c>
      <c r="L33" s="139">
        <f t="shared" si="6"/>
        <v>7.373977054493829</v>
      </c>
      <c r="M33" s="140">
        <f t="shared" si="6"/>
        <v>6.9988941129663065</v>
      </c>
      <c r="N33" s="139">
        <f t="shared" si="6"/>
        <v>201.68772465392601</v>
      </c>
      <c r="O33" s="141">
        <f t="shared" si="6"/>
        <v>169.4795410898767</v>
      </c>
    </row>
    <row r="34" spans="1:15" ht="15.75" thickTop="1" x14ac:dyDescent="0.2">
      <c r="D34" s="19"/>
      <c r="E34" s="19"/>
      <c r="F34" s="19"/>
    </row>
  </sheetData>
  <pageMargins left="0.78740157480314965" right="0.78740157480314965" top="0.78740157480314965" bottom="0.64" header="0.23622047244094491" footer="0.39370078740157483"/>
  <pageSetup paperSize="9" scale="95" orientation="landscape" blackAndWhite="1" horizontalDpi="4294967292" verticalDpi="300" r:id="rId1"/>
  <headerFooter alignWithMargins="0">
    <oddFooter>&amp;L&amp;8Quantifizierung von Produktionsverfahren: Marktfruchtbau&amp;R&amp;P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A002B40FAB742A7DB8EFAB5C0ACA8" ma:contentTypeVersion="12" ma:contentTypeDescription="Create a new document." ma:contentTypeScope="" ma:versionID="ffcc4e1bd938c30c4ae95463e7acf4f2">
  <xsd:schema xmlns:xsd="http://www.w3.org/2001/XMLSchema" xmlns:xs="http://www.w3.org/2001/XMLSchema" xmlns:p="http://schemas.microsoft.com/office/2006/metadata/properties" xmlns:ns3="5fe4745a-059c-47a9-a739-2c96cd4552d2" xmlns:ns4="611de117-9d4c-49e3-8353-224c68c1b2a8" targetNamespace="http://schemas.microsoft.com/office/2006/metadata/properties" ma:root="true" ma:fieldsID="1814f6253a7c38e0457f8f47adf78dd3" ns3:_="" ns4:_="">
    <xsd:import namespace="5fe4745a-059c-47a9-a739-2c96cd4552d2"/>
    <xsd:import namespace="611de117-9d4c-49e3-8353-224c68c1b2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4745a-059c-47a9-a739-2c96cd4552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de117-9d4c-49e3-8353-224c68c1b2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EAEB91-3FF6-43B7-8D95-326A50EAA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4745a-059c-47a9-a739-2c96cd4552d2"/>
    <ds:schemaRef ds:uri="611de117-9d4c-49e3-8353-224c68c1b2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06597D-1B6F-4159-B630-5566BAA4E5F5}">
  <ds:schemaRefs>
    <ds:schemaRef ds:uri="http://purl.org/dc/elements/1.1/"/>
    <ds:schemaRef ds:uri="http://schemas.microsoft.com/office/2006/documentManagement/types"/>
    <ds:schemaRef ds:uri="http://purl.org/dc/dcmitype/"/>
    <ds:schemaRef ds:uri="611de117-9d4c-49e3-8353-224c68c1b2a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fe4745a-059c-47a9-a739-2c96cd4552d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582229-C5E0-4013-B398-4C850387F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6.3 factor input</vt:lpstr>
      <vt:lpstr>'6.3 factor input'!Print_Area</vt:lpstr>
    </vt:vector>
  </TitlesOfParts>
  <Company>HSWT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NOTEBOOK</cp:lastModifiedBy>
  <dcterms:created xsi:type="dcterms:W3CDTF">2019-09-05T14:13:27Z</dcterms:created>
  <dcterms:modified xsi:type="dcterms:W3CDTF">2020-04-03T07:09:46Z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973e85-9994-44d2-9354-6bc6be13ea5d_Enabled">
    <vt:lpwstr>True</vt:lpwstr>
  </property>
  <property fmtid="{D5CDD505-2E9C-101B-9397-08002B2CF9AE}" pid="3" name="MSIP_Label_1c973e85-9994-44d2-9354-6bc6be13ea5d_SiteId">
    <vt:lpwstr>01c999f0-c6f3-47dc-92cf-4f2d06feda2c</vt:lpwstr>
  </property>
  <property fmtid="{D5CDD505-2E9C-101B-9397-08002B2CF9AE}" pid="4" name="MSIP_Label_1c973e85-9994-44d2-9354-6bc6be13ea5d_Owner">
    <vt:lpwstr>MDibrova@cofcointernational.com</vt:lpwstr>
  </property>
  <property fmtid="{D5CDD505-2E9C-101B-9397-08002B2CF9AE}" pid="5" name="MSIP_Label_1c973e85-9994-44d2-9354-6bc6be13ea5d_SetDate">
    <vt:lpwstr>2020-03-29T17:21:27.5538354Z</vt:lpwstr>
  </property>
  <property fmtid="{D5CDD505-2E9C-101B-9397-08002B2CF9AE}" pid="6" name="MSIP_Label_1c973e85-9994-44d2-9354-6bc6be13ea5d_Name">
    <vt:lpwstr>For Public Access</vt:lpwstr>
  </property>
  <property fmtid="{D5CDD505-2E9C-101B-9397-08002B2CF9AE}" pid="7" name="MSIP_Label_1c973e85-9994-44d2-9354-6bc6be13ea5d_Application">
    <vt:lpwstr>Microsoft Azure Information Protection</vt:lpwstr>
  </property>
  <property fmtid="{D5CDD505-2E9C-101B-9397-08002B2CF9AE}" pid="8" name="MSIP_Label_1c973e85-9994-44d2-9354-6bc6be13ea5d_ActionId">
    <vt:lpwstr>60a2378d-07f3-44c1-9d56-6786d915cb3a</vt:lpwstr>
  </property>
  <property fmtid="{D5CDD505-2E9C-101B-9397-08002B2CF9AE}" pid="9" name="MSIP_Label_1c973e85-9994-44d2-9354-6bc6be13ea5d_Extended_MSFT_Method">
    <vt:lpwstr>Automatic</vt:lpwstr>
  </property>
  <property fmtid="{D5CDD505-2E9C-101B-9397-08002B2CF9AE}" pid="10" name="Sensitivity">
    <vt:lpwstr>For Public Access</vt:lpwstr>
  </property>
  <property fmtid="{D5CDD505-2E9C-101B-9397-08002B2CF9AE}" pid="11" name="ContentTypeId">
    <vt:lpwstr>0x0101009A1A002B40FAB742A7DB8EFAB5C0ACA8</vt:lpwstr>
  </property>
</Properties>
</file>