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 топас нов\xls end\"/>
    </mc:Choice>
  </mc:AlternateContent>
  <bookViews>
    <workbookView xWindow="0" yWindow="0" windowWidth="20490" windowHeight="7755"/>
  </bookViews>
  <sheets>
    <sheet name="Tabelle1" sheetId="1" r:id="rId1"/>
  </sheets>
  <externalReferences>
    <externalReference r:id="rId2"/>
    <externalReference r:id="rId3"/>
  </externalReferences>
  <definedNames>
    <definedName name="Curr">[1]МД!$S$1</definedName>
    <definedName name="ProdUnit">[1]Прибуток!$T$9</definedName>
    <definedName name="Unit">[1]МД!$N$1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A39" i="1"/>
  <c r="E38" i="1"/>
  <c r="A38" i="1"/>
  <c r="L37" i="1"/>
  <c r="O37" i="1" s="1"/>
  <c r="I37" i="1"/>
  <c r="H37" i="1"/>
  <c r="A37" i="1"/>
  <c r="O36" i="1"/>
  <c r="L36" i="1"/>
  <c r="N36" i="1" s="1"/>
  <c r="I36" i="1"/>
  <c r="H36" i="1"/>
  <c r="A36" i="1"/>
  <c r="H35" i="1"/>
  <c r="L35" i="1" s="1"/>
  <c r="A35" i="1"/>
  <c r="I34" i="1"/>
  <c r="I35" i="1" s="1"/>
  <c r="H34" i="1"/>
  <c r="A34" i="1"/>
  <c r="H33" i="1"/>
  <c r="A33" i="1"/>
  <c r="H32" i="1"/>
  <c r="A32" i="1"/>
  <c r="L31" i="1"/>
  <c r="O31" i="1" s="1"/>
  <c r="K31" i="1"/>
  <c r="I31" i="1"/>
  <c r="H31" i="1"/>
  <c r="A31" i="1"/>
  <c r="L30" i="1"/>
  <c r="O30" i="1" s="1"/>
  <c r="K30" i="1"/>
  <c r="I30" i="1"/>
  <c r="H30" i="1"/>
  <c r="A30" i="1"/>
  <c r="A29" i="1"/>
  <c r="F28" i="1"/>
  <c r="A28" i="1"/>
  <c r="F27" i="1"/>
  <c r="A27" i="1"/>
  <c r="I26" i="1"/>
  <c r="H26" i="1"/>
  <c r="J26" i="1" s="1"/>
  <c r="A26" i="1"/>
  <c r="I25" i="1"/>
  <c r="H25" i="1"/>
  <c r="J25" i="1" s="1"/>
  <c r="A25" i="1"/>
  <c r="I24" i="1"/>
  <c r="H24" i="1"/>
  <c r="J24" i="1" s="1"/>
  <c r="A24" i="1"/>
  <c r="F23" i="1"/>
  <c r="A23" i="1"/>
  <c r="F22" i="1"/>
  <c r="A22" i="1"/>
  <c r="I21" i="1"/>
  <c r="H21" i="1"/>
  <c r="A21" i="1"/>
  <c r="I20" i="1"/>
  <c r="H20" i="1"/>
  <c r="J20" i="1" s="1"/>
  <c r="A20" i="1"/>
  <c r="F19" i="1"/>
  <c r="A19" i="1"/>
  <c r="F18" i="1"/>
  <c r="A18" i="1"/>
  <c r="H17" i="1"/>
  <c r="A17" i="1"/>
  <c r="H16" i="1"/>
  <c r="A16" i="1"/>
  <c r="O15" i="1"/>
  <c r="M15" i="1"/>
  <c r="K15" i="1"/>
  <c r="J15" i="1"/>
  <c r="A15" i="1"/>
  <c r="M14" i="1"/>
  <c r="K14" i="1"/>
  <c r="A14" i="1"/>
  <c r="M13" i="1"/>
  <c r="J13" i="1"/>
  <c r="L13" i="1" s="1"/>
  <c r="A13" i="1"/>
  <c r="A12" i="1"/>
  <c r="A11" i="1"/>
  <c r="A10" i="1"/>
  <c r="A9" i="1"/>
  <c r="A8" i="1"/>
  <c r="N7" i="1"/>
  <c r="L7" i="1"/>
  <c r="O7" i="1" s="1"/>
  <c r="G7" i="1"/>
  <c r="F7" i="1"/>
  <c r="C7" i="1"/>
  <c r="A7" i="1"/>
  <c r="N6" i="1"/>
  <c r="M6" i="1"/>
  <c r="L6" i="1"/>
  <c r="O6" i="1" s="1"/>
  <c r="G6" i="1"/>
  <c r="F6" i="1"/>
  <c r="L15" i="1" s="1"/>
  <c r="C6" i="1"/>
  <c r="A6" i="1"/>
  <c r="N5" i="1"/>
  <c r="M5" i="1"/>
  <c r="L5" i="1"/>
  <c r="O5" i="1" s="1"/>
  <c r="G5" i="1"/>
  <c r="F5" i="1"/>
  <c r="O14" i="1" s="1"/>
  <c r="C5" i="1"/>
  <c r="A5" i="1"/>
  <c r="N4" i="1"/>
  <c r="M4" i="1"/>
  <c r="L4" i="1"/>
  <c r="O4" i="1" s="1"/>
  <c r="G4" i="1"/>
  <c r="F4" i="1"/>
  <c r="C4" i="1"/>
  <c r="A4" i="1"/>
  <c r="O3" i="1"/>
  <c r="N3" i="1"/>
  <c r="L3" i="1"/>
  <c r="J21" i="1" s="1"/>
  <c r="G3" i="1"/>
  <c r="F3" i="1"/>
  <c r="C3" i="1"/>
  <c r="A3" i="1"/>
  <c r="O2" i="1"/>
  <c r="N2" i="1"/>
  <c r="A2" i="1"/>
  <c r="K1" i="1"/>
  <c r="A1" i="1"/>
  <c r="O25" i="1" l="1"/>
  <c r="K25" i="1"/>
  <c r="L25" i="1"/>
  <c r="N25" i="1"/>
  <c r="M25" i="1"/>
  <c r="M35" i="1"/>
  <c r="O35" i="1"/>
  <c r="N35" i="1"/>
  <c r="K24" i="1"/>
  <c r="M24" i="1"/>
  <c r="L24" i="1"/>
  <c r="O21" i="1"/>
  <c r="K21" i="1"/>
  <c r="L21" i="1"/>
  <c r="M21" i="1"/>
  <c r="K20" i="1"/>
  <c r="M20" i="1"/>
  <c r="L20" i="1"/>
  <c r="M26" i="1"/>
  <c r="K26" i="1"/>
  <c r="L26" i="1"/>
  <c r="J16" i="1"/>
  <c r="M30" i="1"/>
  <c r="M31" i="1"/>
  <c r="L34" i="1"/>
  <c r="M34" i="1" s="1"/>
  <c r="M37" i="1"/>
  <c r="N13" i="1"/>
  <c r="K13" i="1"/>
  <c r="O13" i="1"/>
  <c r="J17" i="1"/>
  <c r="N30" i="1"/>
  <c r="N31" i="1"/>
  <c r="L32" i="1"/>
  <c r="M32" i="1" s="1"/>
  <c r="L33" i="1"/>
  <c r="M36" i="1"/>
  <c r="N37" i="1"/>
  <c r="M33" i="1" l="1"/>
  <c r="O33" i="1"/>
  <c r="N33" i="1"/>
  <c r="M16" i="1"/>
  <c r="M18" i="1" s="1"/>
  <c r="L16" i="1"/>
  <c r="K16" i="1"/>
  <c r="K18" i="1" s="1"/>
  <c r="J18" i="1"/>
  <c r="O17" i="1"/>
  <c r="O18" i="1" s="1"/>
  <c r="K17" i="1"/>
  <c r="L17" i="1"/>
  <c r="N17" i="1"/>
  <c r="N18" i="1" s="1"/>
  <c r="M17" i="1"/>
  <c r="O22" i="1" l="1"/>
  <c r="O19" i="1"/>
  <c r="N22" i="1"/>
  <c r="N19" i="1"/>
  <c r="K22" i="1"/>
  <c r="K19" i="1"/>
  <c r="J22" i="1"/>
  <c r="J19" i="1"/>
  <c r="M22" i="1"/>
  <c r="M19" i="1"/>
  <c r="L18" i="1"/>
  <c r="L22" i="1" l="1"/>
  <c r="L19" i="1"/>
  <c r="N27" i="1"/>
  <c r="N23" i="1"/>
  <c r="M27" i="1"/>
  <c r="M23" i="1"/>
  <c r="J27" i="1"/>
  <c r="J28" i="1" s="1"/>
  <c r="J23" i="1"/>
  <c r="K27" i="1"/>
  <c r="K28" i="1" s="1"/>
  <c r="K23" i="1"/>
  <c r="O27" i="1"/>
  <c r="O23" i="1"/>
  <c r="N28" i="1" l="1"/>
  <c r="N38" i="1"/>
  <c r="N39" i="1" s="1"/>
  <c r="O28" i="1"/>
  <c r="O38" i="1"/>
  <c r="O39" i="1" s="1"/>
  <c r="M28" i="1"/>
  <c r="M38" i="1"/>
  <c r="M39" i="1" s="1"/>
  <c r="L27" i="1"/>
  <c r="L23" i="1"/>
  <c r="L28" i="1" l="1"/>
  <c r="L38" i="1"/>
  <c r="L39" i="1" s="1"/>
</calcChain>
</file>

<file path=xl/sharedStrings.xml><?xml version="1.0" encoding="utf-8"?>
<sst xmlns="http://schemas.openxmlformats.org/spreadsheetml/2006/main" count="91" uniqueCount="63">
  <si>
    <t>Розрахунок порогів виробництва та рентабельності, точки беззбитковості</t>
  </si>
  <si>
    <t>&lt; Таблиця 6 &gt;</t>
  </si>
  <si>
    <t>Використання виробничих ресурсів</t>
  </si>
  <si>
    <t>Затрати праці</t>
  </si>
  <si>
    <t>люд.-год.</t>
  </si>
  <si>
    <t>Загальні роботи</t>
  </si>
  <si>
    <t>Оборотні засоби</t>
  </si>
  <si>
    <t>Основні засоби</t>
  </si>
  <si>
    <t>Посівна площа</t>
  </si>
  <si>
    <t>га</t>
  </si>
  <si>
    <t>Поріг</t>
  </si>
  <si>
    <t>Точка</t>
  </si>
  <si>
    <t>Статті витрат</t>
  </si>
  <si>
    <t>виробництва</t>
  </si>
  <si>
    <t>рентабельності</t>
  </si>
  <si>
    <t>беззбитковості</t>
  </si>
  <si>
    <t>без</t>
  </si>
  <si>
    <t>з</t>
  </si>
  <si>
    <t>субсидій</t>
  </si>
  <si>
    <t>субсидіями</t>
  </si>
  <si>
    <t xml:space="preserve"> </t>
  </si>
  <si>
    <t>Пропорційно-змінні витрати (із табл. 1)</t>
  </si>
  <si>
    <t>–</t>
  </si>
  <si>
    <t>Вартість</t>
  </si>
  <si>
    <t>премії, субсидії</t>
  </si>
  <si>
    <t>–-</t>
  </si>
  <si>
    <t>побічної продукції</t>
  </si>
  <si>
    <t>інша побічна продукція</t>
  </si>
  <si>
    <t>+</t>
  </si>
  <si>
    <t>Оборотні засоби:</t>
  </si>
  <si>
    <t>відс. ставка на власн. капітал</t>
  </si>
  <si>
    <t>відс. ставка на залучен. капітал</t>
  </si>
  <si>
    <t>=</t>
  </si>
  <si>
    <t>Змінні витрати І на 1 га</t>
  </si>
  <si>
    <t>Змінні витрати І на 1 ц</t>
  </si>
  <si>
    <t>(Поріг виробництва I)</t>
  </si>
  <si>
    <t>Затрати парці:</t>
  </si>
  <si>
    <t>витрати ЗП сімейної роб сили</t>
  </si>
  <si>
    <t>витрати ЗП найманої роб сили</t>
  </si>
  <si>
    <t>Змінні витрати ІІ на 1 га</t>
  </si>
  <si>
    <t>Змінні витрати ІІ на 1 ц</t>
  </si>
  <si>
    <t>(Поріг виробництва IІ)</t>
  </si>
  <si>
    <t>Земля:</t>
  </si>
  <si>
    <t>альт. оренд. ставка на власну землю</t>
  </si>
  <si>
    <t>оренда землі</t>
  </si>
  <si>
    <t>Інші альтернативні витрати</t>
  </si>
  <si>
    <t>тут: тільки для порогу виробницва !!!</t>
  </si>
  <si>
    <t>Змінні витрати ІІІ на 1 га</t>
  </si>
  <si>
    <t>Змінні витрати ІІІ на 1 ц</t>
  </si>
  <si>
    <t>(Поріг виробництва ІIІ)</t>
  </si>
  <si>
    <t>Постійні і накладні витрати:</t>
  </si>
  <si>
    <t>Техніка:</t>
  </si>
  <si>
    <t>амортизація, страхування і т.д.</t>
  </si>
  <si>
    <t>×</t>
  </si>
  <si>
    <t>Будинки:</t>
  </si>
  <si>
    <t>амортизація, утримання, ремонт і т.д.</t>
  </si>
  <si>
    <t>Основний капітал:</t>
  </si>
  <si>
    <t>Загальні витрати:</t>
  </si>
  <si>
    <t>Інші постійні спеціальні витрати (профс. внески і т.д.)</t>
  </si>
  <si>
    <t>Часткові накладні витрати (без врах витрат на ОП)</t>
  </si>
  <si>
    <t xml:space="preserve">Загальні витрати на </t>
  </si>
  <si>
    <t>(поріг рентабельності і точка беззбитковості)</t>
  </si>
  <si>
    <t>*робоча сила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</si>
</sst>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;\-#,##0.00;;@"/>
    <numFmt numFmtId="165" formatCode="0%;\-0%;;@"/>
    <numFmt numFmtId="166" formatCode="0%\ ;\-0%\ ;;"/>
    <numFmt numFmtId="167" formatCode="0.0%;\-0.0%;;@"/>
    <numFmt numFmtId="168" formatCode="#,##0.0;\-#,##0.0;;@"/>
    <numFmt numFmtId="169" formatCode="#,##0;\-#,##0;;@"/>
    <numFmt numFmtId="170" formatCode="0_)"/>
    <numFmt numFmtId="171" formatCode="#,##0;\-#,##0;;"/>
    <numFmt numFmtId="172" formatCode="0.00%;\-0.00%;;"/>
    <numFmt numFmtId="173" formatCode="0.00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double">
        <color indexed="8"/>
      </left>
      <right/>
      <top style="medium">
        <color rgb="FFFF0000"/>
      </top>
      <bottom/>
      <diagonal/>
    </border>
    <border>
      <left/>
      <right style="double">
        <color indexed="8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medium">
        <color rgb="FFFF0000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FF0000"/>
      </right>
      <top style="thin">
        <color indexed="8"/>
      </top>
      <bottom/>
      <diagonal/>
    </border>
    <border>
      <left style="medium">
        <color rgb="FFFF0000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rgb="FFFF0000"/>
      </right>
      <top/>
      <bottom style="double">
        <color indexed="8"/>
      </bottom>
      <diagonal/>
    </border>
    <border>
      <left style="medium">
        <color rgb="FFFF0000"/>
      </left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rgb="FFFF0000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rgb="FFFF0000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FF0000"/>
      </left>
      <right/>
      <top/>
      <bottom style="hair">
        <color indexed="8"/>
      </bottom>
      <diagonal/>
    </border>
    <border>
      <left style="medium">
        <color rgb="FFFF0000"/>
      </left>
      <right/>
      <top style="hair">
        <color indexed="8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/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FF0000"/>
      </left>
      <right/>
      <top/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medium">
        <color rgb="FFFF0000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rgb="FFFF0000"/>
      </right>
      <top style="hair">
        <color indexed="8"/>
      </top>
      <bottom/>
      <diagonal/>
    </border>
    <border>
      <left/>
      <right/>
      <top style="medium">
        <color rgb="FFFF0000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medium">
        <color rgb="FFFF0000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medium">
        <color rgb="FFFF0000"/>
      </top>
      <bottom style="hair">
        <color indexed="8"/>
      </bottom>
      <diagonal/>
    </border>
    <border>
      <left/>
      <right style="thin">
        <color indexed="8"/>
      </right>
      <top style="medium">
        <color rgb="FFFF0000"/>
      </top>
      <bottom style="hair">
        <color indexed="8"/>
      </bottom>
      <diagonal/>
    </border>
    <border>
      <left style="thin">
        <color indexed="8"/>
      </left>
      <right style="medium">
        <color rgb="FFFF0000"/>
      </right>
      <top style="medium">
        <color rgb="FFFF0000"/>
      </top>
      <bottom style="hair">
        <color indexed="8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double">
        <color indexed="8"/>
      </left>
      <right style="thin">
        <color indexed="8"/>
      </right>
      <top/>
      <bottom style="medium">
        <color rgb="FFFF0000"/>
      </bottom>
      <diagonal/>
    </border>
    <border>
      <left style="thin">
        <color indexed="8"/>
      </left>
      <right style="double">
        <color indexed="8"/>
      </right>
      <top/>
      <bottom style="medium">
        <color rgb="FFFF0000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medium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 applyFill="0" applyBorder="0" applyProtection="0"/>
    <xf numFmtId="0" fontId="8" fillId="0" borderId="0"/>
  </cellStyleXfs>
  <cellXfs count="193">
    <xf numFmtId="0" fontId="0" fillId="0" borderId="0" xfId="0"/>
    <xf numFmtId="164" fontId="6" fillId="2" borderId="5" xfId="0" applyNumberFormat="1" applyFont="1" applyFill="1" applyBorder="1" applyProtection="1"/>
    <xf numFmtId="164" fontId="6" fillId="2" borderId="0" xfId="2" applyNumberFormat="1" applyFont="1" applyFill="1" applyBorder="1" applyProtection="1"/>
    <xf numFmtId="164" fontId="6" fillId="2" borderId="8" xfId="0" applyNumberFormat="1" applyFont="1" applyFill="1" applyBorder="1" applyProtection="1"/>
    <xf numFmtId="164" fontId="6" fillId="2" borderId="20" xfId="0" applyNumberFormat="1" applyFont="1" applyFill="1" applyBorder="1" applyProtection="1"/>
    <xf numFmtId="164" fontId="6" fillId="2" borderId="23" xfId="0" applyNumberFormat="1" applyFont="1" applyFill="1" applyBorder="1" applyProtection="1"/>
    <xf numFmtId="0" fontId="2" fillId="3" borderId="1" xfId="0" applyFont="1" applyFill="1" applyBorder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4" fillId="3" borderId="0" xfId="0" applyFont="1" applyFill="1"/>
    <xf numFmtId="0" fontId="7" fillId="3" borderId="0" xfId="0" applyFont="1" applyFill="1"/>
    <xf numFmtId="0" fontId="9" fillId="3" borderId="0" xfId="2" quotePrefix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/>
    <xf numFmtId="4" fontId="6" fillId="3" borderId="8" xfId="0" applyNumberFormat="1" applyFont="1" applyFill="1" applyBorder="1"/>
    <xf numFmtId="164" fontId="6" fillId="3" borderId="8" xfId="0" applyNumberFormat="1" applyFont="1" applyFill="1" applyBorder="1"/>
    <xf numFmtId="166" fontId="6" fillId="3" borderId="10" xfId="1" applyNumberFormat="1" applyFont="1" applyFill="1" applyBorder="1"/>
    <xf numFmtId="0" fontId="6" fillId="3" borderId="11" xfId="0" applyFont="1" applyFill="1" applyBorder="1"/>
    <xf numFmtId="0" fontId="6" fillId="3" borderId="0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4" xfId="0" applyNumberFormat="1" applyFont="1" applyFill="1" applyBorder="1"/>
    <xf numFmtId="164" fontId="6" fillId="3" borderId="14" xfId="0" applyNumberFormat="1" applyFont="1" applyFill="1" applyBorder="1" applyProtection="1">
      <protection locked="0"/>
    </xf>
    <xf numFmtId="166" fontId="6" fillId="3" borderId="16" xfId="1" applyNumberFormat="1" applyFont="1" applyFill="1" applyBorder="1"/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/>
    <xf numFmtId="0" fontId="6" fillId="3" borderId="17" xfId="0" applyFont="1" applyFill="1" applyBorder="1" applyAlignment="1">
      <alignment horizontal="left"/>
    </xf>
    <xf numFmtId="0" fontId="6" fillId="3" borderId="14" xfId="0" applyFont="1" applyFill="1" applyBorder="1"/>
    <xf numFmtId="164" fontId="6" fillId="3" borderId="14" xfId="0" applyNumberFormat="1" applyFont="1" applyFill="1" applyBorder="1"/>
    <xf numFmtId="3" fontId="6" fillId="3" borderId="18" xfId="0" applyNumberFormat="1" applyFont="1" applyFill="1" applyBorder="1"/>
    <xf numFmtId="0" fontId="6" fillId="3" borderId="0" xfId="0" quotePrefix="1" applyFont="1" applyFill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20" xfId="0" applyFont="1" applyFill="1" applyBorder="1"/>
    <xf numFmtId="0" fontId="6" fillId="3" borderId="21" xfId="0" applyFont="1" applyFill="1" applyBorder="1"/>
    <xf numFmtId="0" fontId="6" fillId="3" borderId="13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3" xfId="0" applyFont="1" applyFill="1" applyBorder="1"/>
    <xf numFmtId="0" fontId="6" fillId="3" borderId="24" xfId="0" applyFont="1" applyFill="1" applyBorder="1" applyAlignment="1">
      <alignment horizontal="left"/>
    </xf>
    <xf numFmtId="0" fontId="6" fillId="3" borderId="19" xfId="3" applyFont="1" applyFill="1" applyBorder="1"/>
    <xf numFmtId="3" fontId="6" fillId="3" borderId="21" xfId="0" applyNumberFormat="1" applyFont="1" applyFill="1" applyBorder="1"/>
    <xf numFmtId="166" fontId="6" fillId="3" borderId="26" xfId="1" applyNumberFormat="1" applyFont="1" applyFill="1" applyBorder="1"/>
    <xf numFmtId="0" fontId="6" fillId="3" borderId="27" xfId="0" applyFont="1" applyFill="1" applyBorder="1"/>
    <xf numFmtId="0" fontId="10" fillId="3" borderId="28" xfId="0" applyFont="1" applyFill="1" applyBorder="1"/>
    <xf numFmtId="0" fontId="10" fillId="3" borderId="29" xfId="0" applyFont="1" applyFill="1" applyBorder="1"/>
    <xf numFmtId="0" fontId="10" fillId="3" borderId="30" xfId="0" applyFont="1" applyFill="1" applyBorder="1" applyAlignment="1">
      <alignment horizontal="centerContinuous"/>
    </xf>
    <xf numFmtId="0" fontId="10" fillId="3" borderId="29" xfId="0" applyFont="1" applyFill="1" applyBorder="1" applyAlignment="1">
      <alignment horizontal="centerContinuous"/>
    </xf>
    <xf numFmtId="0" fontId="10" fillId="3" borderId="31" xfId="0" applyFont="1" applyFill="1" applyBorder="1" applyAlignment="1">
      <alignment horizontal="centerContinuous"/>
    </xf>
    <xf numFmtId="0" fontId="6" fillId="3" borderId="32" xfId="0" applyFont="1" applyFill="1" applyBorder="1" applyAlignment="1">
      <alignment horizontal="centerContinuous"/>
    </xf>
    <xf numFmtId="0" fontId="10" fillId="3" borderId="33" xfId="0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0" fontId="10" fillId="3" borderId="34" xfId="0" applyFont="1" applyFill="1" applyBorder="1" applyAlignment="1">
      <alignment horizontal="centerContinuous"/>
    </xf>
    <xf numFmtId="0" fontId="10" fillId="3" borderId="35" xfId="0" applyFont="1" applyFill="1" applyBorder="1" applyAlignment="1">
      <alignment horizontal="centerContinuous"/>
    </xf>
    <xf numFmtId="0" fontId="10" fillId="3" borderId="36" xfId="0" applyFont="1" applyFill="1" applyBorder="1" applyAlignment="1">
      <alignment horizontal="centerContinuous"/>
    </xf>
    <xf numFmtId="0" fontId="6" fillId="3" borderId="37" xfId="0" applyFont="1" applyFill="1" applyBorder="1" applyAlignment="1">
      <alignment horizontal="centerContinuous"/>
    </xf>
    <xf numFmtId="0" fontId="6" fillId="3" borderId="33" xfId="0" applyFont="1" applyFill="1" applyBorder="1"/>
    <xf numFmtId="0" fontId="6" fillId="3" borderId="38" xfId="0" applyFont="1" applyFill="1" applyBorder="1" applyAlignment="1">
      <alignment horizontal="centerContinuous"/>
    </xf>
    <xf numFmtId="0" fontId="6" fillId="3" borderId="39" xfId="0" applyFont="1" applyFill="1" applyBorder="1" applyAlignment="1">
      <alignment horizontal="centerContinuous"/>
    </xf>
    <xf numFmtId="0" fontId="6" fillId="3" borderId="40" xfId="0" applyFont="1" applyFill="1" applyBorder="1" applyAlignment="1">
      <alignment horizontal="centerContinuous"/>
    </xf>
    <xf numFmtId="0" fontId="6" fillId="3" borderId="41" xfId="0" applyFont="1" applyFill="1" applyBorder="1"/>
    <xf numFmtId="0" fontId="6" fillId="3" borderId="42" xfId="0" applyFont="1" applyFill="1" applyBorder="1"/>
    <xf numFmtId="0" fontId="6" fillId="3" borderId="43" xfId="0" applyFont="1" applyFill="1" applyBorder="1" applyAlignment="1">
      <alignment horizontal="centerContinuous"/>
    </xf>
    <xf numFmtId="0" fontId="6" fillId="3" borderId="44" xfId="0" applyFont="1" applyFill="1" applyBorder="1" applyAlignment="1">
      <alignment horizontal="centerContinuous"/>
    </xf>
    <xf numFmtId="0" fontId="6" fillId="3" borderId="45" xfId="0" applyFont="1" applyFill="1" applyBorder="1" applyAlignment="1">
      <alignment horizontal="centerContinuous"/>
    </xf>
    <xf numFmtId="0" fontId="6" fillId="3" borderId="46" xfId="0" applyFont="1" applyFill="1" applyBorder="1" applyAlignment="1">
      <alignment horizontal="left"/>
    </xf>
    <xf numFmtId="0" fontId="6" fillId="3" borderId="47" xfId="0" applyFont="1" applyFill="1" applyBorder="1" applyAlignment="1">
      <alignment horizontal="left"/>
    </xf>
    <xf numFmtId="0" fontId="6" fillId="3" borderId="48" xfId="0" applyFont="1" applyFill="1" applyBorder="1"/>
    <xf numFmtId="164" fontId="6" fillId="3" borderId="49" xfId="0" applyNumberFormat="1" applyFont="1" applyFill="1" applyBorder="1" applyAlignment="1" applyProtection="1"/>
    <xf numFmtId="164" fontId="6" fillId="3" borderId="50" xfId="0" applyNumberFormat="1" applyFont="1" applyFill="1" applyBorder="1" applyAlignment="1" applyProtection="1"/>
    <xf numFmtId="164" fontId="6" fillId="3" borderId="51" xfId="0" applyNumberFormat="1" applyFont="1" applyFill="1" applyBorder="1" applyAlignment="1"/>
    <xf numFmtId="164" fontId="6" fillId="3" borderId="52" xfId="0" applyNumberFormat="1" applyFont="1" applyFill="1" applyBorder="1" applyAlignment="1"/>
    <xf numFmtId="0" fontId="6" fillId="3" borderId="3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47" xfId="0" applyFont="1" applyFill="1" applyBorder="1"/>
    <xf numFmtId="164" fontId="6" fillId="3" borderId="53" xfId="0" applyNumberFormat="1" applyFont="1" applyFill="1" applyBorder="1" applyAlignment="1" applyProtection="1">
      <alignment horizontal="center"/>
    </xf>
    <xf numFmtId="164" fontId="6" fillId="3" borderId="54" xfId="0" applyNumberFormat="1" applyFont="1" applyFill="1" applyBorder="1" applyAlignment="1" applyProtection="1"/>
    <xf numFmtId="164" fontId="6" fillId="3" borderId="55" xfId="0" applyNumberFormat="1" applyFont="1" applyFill="1" applyBorder="1" applyAlignment="1" applyProtection="1"/>
    <xf numFmtId="0" fontId="6" fillId="3" borderId="33" xfId="0" applyFont="1" applyFill="1" applyBorder="1" applyAlignment="1">
      <alignment horizontal="left"/>
    </xf>
    <xf numFmtId="164" fontId="6" fillId="3" borderId="53" xfId="0" applyNumberFormat="1" applyFont="1" applyFill="1" applyBorder="1" applyAlignment="1" applyProtection="1"/>
    <xf numFmtId="164" fontId="6" fillId="3" borderId="56" xfId="0" applyNumberFormat="1" applyFont="1" applyFill="1" applyBorder="1" applyAlignment="1"/>
    <xf numFmtId="164" fontId="6" fillId="3" borderId="57" xfId="0" applyNumberFormat="1" applyFont="1" applyFill="1" applyBorder="1" applyAlignment="1" applyProtection="1"/>
    <xf numFmtId="164" fontId="6" fillId="3" borderId="58" xfId="0" applyNumberFormat="1" applyFont="1" applyFill="1" applyBorder="1" applyAlignment="1"/>
    <xf numFmtId="0" fontId="6" fillId="3" borderId="59" xfId="0" applyFont="1" applyFill="1" applyBorder="1" applyAlignment="1">
      <alignment horizontal="left"/>
    </xf>
    <xf numFmtId="0" fontId="6" fillId="3" borderId="60" xfId="0" applyFont="1" applyFill="1" applyBorder="1"/>
    <xf numFmtId="167" fontId="6" fillId="3" borderId="60" xfId="1" applyNumberFormat="1" applyFont="1" applyFill="1" applyBorder="1" applyProtection="1">
      <protection locked="0"/>
    </xf>
    <xf numFmtId="0" fontId="6" fillId="3" borderId="60" xfId="0" applyFont="1" applyFill="1" applyBorder="1" applyAlignment="1"/>
    <xf numFmtId="164" fontId="6" fillId="3" borderId="61" xfId="0" applyNumberFormat="1" applyFont="1" applyFill="1" applyBorder="1" applyAlignment="1" applyProtection="1"/>
    <xf numFmtId="164" fontId="6" fillId="3" borderId="62" xfId="0" applyNumberFormat="1" applyFont="1" applyFill="1" applyBorder="1" applyAlignment="1" applyProtection="1"/>
    <xf numFmtId="164" fontId="6" fillId="3" borderId="63" xfId="0" applyNumberFormat="1" applyFont="1" applyFill="1" applyBorder="1" applyAlignment="1"/>
    <xf numFmtId="164" fontId="6" fillId="3" borderId="55" xfId="0" applyNumberFormat="1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3" borderId="60" xfId="0" quotePrefix="1" applyFont="1" applyFill="1" applyBorder="1" applyAlignment="1">
      <alignment horizontal="left"/>
    </xf>
    <xf numFmtId="164" fontId="6" fillId="3" borderId="55" xfId="0" applyNumberFormat="1" applyFont="1" applyFill="1" applyBorder="1" applyAlignment="1"/>
    <xf numFmtId="0" fontId="10" fillId="3" borderId="6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10" fillId="3" borderId="60" xfId="0" applyFont="1" applyFill="1" applyBorder="1"/>
    <xf numFmtId="0" fontId="10" fillId="3" borderId="60" xfId="0" applyFont="1" applyFill="1" applyBorder="1" applyAlignment="1"/>
    <xf numFmtId="164" fontId="10" fillId="3" borderId="61" xfId="0" applyNumberFormat="1" applyFont="1" applyFill="1" applyBorder="1" applyAlignment="1" applyProtection="1"/>
    <xf numFmtId="164" fontId="10" fillId="3" borderId="62" xfId="0" applyNumberFormat="1" applyFont="1" applyFill="1" applyBorder="1" applyAlignment="1" applyProtection="1"/>
    <xf numFmtId="164" fontId="2" fillId="3" borderId="61" xfId="0" applyNumberFormat="1" applyFont="1" applyFill="1" applyBorder="1" applyAlignment="1" applyProtection="1"/>
    <xf numFmtId="164" fontId="2" fillId="3" borderId="63" xfId="0" applyNumberFormat="1" applyFont="1" applyFill="1" applyBorder="1" applyAlignment="1"/>
    <xf numFmtId="164" fontId="2" fillId="3" borderId="55" xfId="0" applyNumberFormat="1" applyFont="1" applyFill="1" applyBorder="1" applyAlignment="1"/>
    <xf numFmtId="0" fontId="6" fillId="3" borderId="66" xfId="0" applyFont="1" applyFill="1" applyBorder="1"/>
    <xf numFmtId="0" fontId="10" fillId="3" borderId="67" xfId="0" applyFont="1" applyFill="1" applyBorder="1" applyAlignment="1">
      <alignment horizontal="left"/>
    </xf>
    <xf numFmtId="0" fontId="6" fillId="3" borderId="67" xfId="0" applyFont="1" applyFill="1" applyBorder="1"/>
    <xf numFmtId="0" fontId="10" fillId="3" borderId="67" xfId="0" applyFont="1" applyFill="1" applyBorder="1"/>
    <xf numFmtId="0" fontId="6" fillId="3" borderId="67" xfId="0" applyFont="1" applyFill="1" applyBorder="1" applyAlignment="1"/>
    <xf numFmtId="164" fontId="10" fillId="3" borderId="68" xfId="0" applyNumberFormat="1" applyFont="1" applyFill="1" applyBorder="1" applyAlignment="1" applyProtection="1"/>
    <xf numFmtId="164" fontId="10" fillId="3" borderId="69" xfId="0" applyNumberFormat="1" applyFont="1" applyFill="1" applyBorder="1" applyAlignment="1" applyProtection="1"/>
    <xf numFmtId="164" fontId="2" fillId="3" borderId="68" xfId="0" applyNumberFormat="1" applyFont="1" applyFill="1" applyBorder="1" applyAlignment="1"/>
    <xf numFmtId="164" fontId="2" fillId="3" borderId="70" xfId="0" applyNumberFormat="1" applyFont="1" applyFill="1" applyBorder="1" applyAlignment="1" applyProtection="1"/>
    <xf numFmtId="164" fontId="2" fillId="3" borderId="71" xfId="0" applyNumberFormat="1" applyFont="1" applyFill="1" applyBorder="1" applyAlignment="1" applyProtection="1"/>
    <xf numFmtId="0" fontId="6" fillId="3" borderId="47" xfId="0" quotePrefix="1" applyFont="1" applyFill="1" applyBorder="1" applyAlignment="1">
      <alignment horizontal="left"/>
    </xf>
    <xf numFmtId="168" fontId="6" fillId="3" borderId="47" xfId="0" applyNumberFormat="1" applyFont="1" applyFill="1" applyBorder="1" applyAlignment="1" applyProtection="1">
      <protection locked="0"/>
    </xf>
    <xf numFmtId="168" fontId="6" fillId="3" borderId="60" xfId="0" applyNumberFormat="1" applyFont="1" applyFill="1" applyBorder="1" applyProtection="1">
      <protection locked="0"/>
    </xf>
    <xf numFmtId="0" fontId="6" fillId="3" borderId="72" xfId="0" quotePrefix="1" applyFont="1" applyFill="1" applyBorder="1" applyAlignment="1">
      <alignment horizontal="left"/>
    </xf>
    <xf numFmtId="164" fontId="6" fillId="3" borderId="61" xfId="0" applyNumberFormat="1" applyFont="1" applyFill="1" applyBorder="1" applyAlignment="1"/>
    <xf numFmtId="0" fontId="6" fillId="3" borderId="47" xfId="0" applyFont="1" applyFill="1" applyBorder="1" applyAlignment="1">
      <alignment horizontal="right"/>
    </xf>
    <xf numFmtId="169" fontId="6" fillId="3" borderId="47" xfId="0" applyNumberFormat="1" applyFont="1" applyFill="1" applyBorder="1" applyAlignment="1" applyProtection="1">
      <protection locked="0"/>
    </xf>
    <xf numFmtId="164" fontId="6" fillId="3" borderId="54" xfId="0" applyNumberFormat="1" applyFont="1" applyFill="1" applyBorder="1" applyAlignment="1"/>
    <xf numFmtId="164" fontId="6" fillId="3" borderId="73" xfId="0" applyNumberFormat="1" applyFont="1" applyFill="1" applyBorder="1" applyAlignment="1">
      <alignment horizontal="center"/>
    </xf>
    <xf numFmtId="164" fontId="6" fillId="3" borderId="58" xfId="0" applyNumberFormat="1" applyFont="1" applyFill="1" applyBorder="1" applyAlignment="1">
      <alignment horizontal="center"/>
    </xf>
    <xf numFmtId="0" fontId="6" fillId="3" borderId="23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6" fillId="3" borderId="60" xfId="0" quotePrefix="1" applyFont="1" applyFill="1" applyBorder="1" applyAlignment="1">
      <alignment horizontal="right"/>
    </xf>
    <xf numFmtId="169" fontId="6" fillId="3" borderId="60" xfId="0" applyNumberFormat="1" applyFont="1" applyFill="1" applyBorder="1" applyAlignment="1" applyProtection="1">
      <protection locked="0"/>
    </xf>
    <xf numFmtId="164" fontId="6" fillId="3" borderId="62" xfId="0" applyNumberFormat="1" applyFont="1" applyFill="1" applyBorder="1" applyAlignment="1"/>
    <xf numFmtId="164" fontId="6" fillId="3" borderId="74" xfId="0" applyNumberFormat="1" applyFont="1" applyFill="1" applyBorder="1" applyAlignment="1" applyProtection="1"/>
    <xf numFmtId="0" fontId="12" fillId="3" borderId="0" xfId="4" applyFont="1" applyFill="1"/>
    <xf numFmtId="0" fontId="6" fillId="3" borderId="75" xfId="0" applyFont="1" applyFill="1" applyBorder="1"/>
    <xf numFmtId="0" fontId="10" fillId="3" borderId="76" xfId="0" applyFont="1" applyFill="1" applyBorder="1" applyAlignment="1">
      <alignment horizontal="left"/>
    </xf>
    <xf numFmtId="0" fontId="6" fillId="3" borderId="76" xfId="0" applyFont="1" applyFill="1" applyBorder="1"/>
    <xf numFmtId="0" fontId="10" fillId="3" borderId="76" xfId="0" applyFont="1" applyFill="1" applyBorder="1"/>
    <xf numFmtId="164" fontId="10" fillId="3" borderId="77" xfId="0" applyNumberFormat="1" applyFont="1" applyFill="1" applyBorder="1" applyAlignment="1" applyProtection="1"/>
    <xf numFmtId="164" fontId="10" fillId="3" borderId="78" xfId="0" applyNumberFormat="1" applyFont="1" applyFill="1" applyBorder="1" applyAlignment="1" applyProtection="1"/>
    <xf numFmtId="164" fontId="2" fillId="3" borderId="77" xfId="0" applyNumberFormat="1" applyFont="1" applyFill="1" applyBorder="1" applyAlignment="1"/>
    <xf numFmtId="164" fontId="2" fillId="3" borderId="79" xfId="0" applyNumberFormat="1" applyFont="1" applyFill="1" applyBorder="1" applyAlignment="1" applyProtection="1"/>
    <xf numFmtId="164" fontId="2" fillId="3" borderId="80" xfId="0" applyNumberFormat="1" applyFont="1" applyFill="1" applyBorder="1" applyAlignment="1" applyProtection="1"/>
    <xf numFmtId="0" fontId="13" fillId="3" borderId="0" xfId="0" applyFont="1" applyFill="1" applyBorder="1" applyAlignment="1">
      <alignment horizontal="left"/>
    </xf>
    <xf numFmtId="170" fontId="6" fillId="3" borderId="0" xfId="0" applyNumberFormat="1" applyFont="1" applyFill="1" applyBorder="1" applyAlignment="1" applyProtection="1"/>
    <xf numFmtId="164" fontId="6" fillId="3" borderId="81" xfId="0" applyNumberFormat="1" applyFont="1" applyFill="1" applyBorder="1" applyAlignment="1" applyProtection="1"/>
    <xf numFmtId="164" fontId="6" fillId="3" borderId="82" xfId="0" applyNumberFormat="1" applyFont="1" applyFill="1" applyBorder="1" applyAlignment="1"/>
    <xf numFmtId="164" fontId="6" fillId="3" borderId="83" xfId="0" applyNumberFormat="1" applyFont="1" applyFill="1" applyBorder="1" applyAlignment="1"/>
    <xf numFmtId="171" fontId="6" fillId="3" borderId="47" xfId="0" applyNumberFormat="1" applyFont="1" applyFill="1" applyBorder="1" applyAlignment="1" applyProtection="1">
      <protection locked="0"/>
    </xf>
    <xf numFmtId="3" fontId="6" fillId="3" borderId="47" xfId="0" applyNumberFormat="1" applyFont="1" applyFill="1" applyBorder="1" applyProtection="1"/>
    <xf numFmtId="3" fontId="6" fillId="3" borderId="47" xfId="0" applyNumberFormat="1" applyFont="1" applyFill="1" applyBorder="1" applyAlignment="1" applyProtection="1">
      <alignment horizontal="center"/>
    </xf>
    <xf numFmtId="172" fontId="6" fillId="3" borderId="47" xfId="1" applyNumberFormat="1" applyFont="1" applyFill="1" applyBorder="1" applyAlignment="1" applyProtection="1">
      <alignment horizontal="left"/>
      <protection locked="0"/>
    </xf>
    <xf numFmtId="170" fontId="6" fillId="3" borderId="47" xfId="0" applyNumberFormat="1" applyFont="1" applyFill="1" applyBorder="1" applyAlignment="1" applyProtection="1"/>
    <xf numFmtId="164" fontId="6" fillId="3" borderId="74" xfId="0" applyNumberFormat="1" applyFont="1" applyFill="1" applyBorder="1" applyAlignment="1">
      <alignment horizontal="center"/>
    </xf>
    <xf numFmtId="0" fontId="6" fillId="3" borderId="65" xfId="0" applyFont="1" applyFill="1" applyBorder="1" applyAlignment="1">
      <alignment horizontal="center"/>
    </xf>
    <xf numFmtId="164" fontId="6" fillId="3" borderId="60" xfId="0" applyNumberFormat="1" applyFont="1" applyFill="1" applyBorder="1" applyAlignment="1" applyProtection="1">
      <protection locked="0"/>
    </xf>
    <xf numFmtId="0" fontId="6" fillId="3" borderId="47" xfId="0" applyFont="1" applyFill="1" applyBorder="1" applyAlignment="1"/>
    <xf numFmtId="164" fontId="6" fillId="3" borderId="47" xfId="0" applyNumberFormat="1" applyFont="1" applyFill="1" applyBorder="1" applyAlignment="1" applyProtection="1">
      <protection locked="0"/>
    </xf>
    <xf numFmtId="170" fontId="6" fillId="3" borderId="47" xfId="0" applyNumberFormat="1" applyFont="1" applyFill="1" applyBorder="1" applyProtection="1"/>
    <xf numFmtId="0" fontId="6" fillId="3" borderId="59" xfId="0" applyFont="1" applyFill="1" applyBorder="1"/>
    <xf numFmtId="164" fontId="6" fillId="3" borderId="59" xfId="0" applyNumberFormat="1" applyFont="1" applyFill="1" applyBorder="1" applyAlignment="1" applyProtection="1">
      <protection locked="0"/>
    </xf>
    <xf numFmtId="170" fontId="6" fillId="3" borderId="59" xfId="0" applyNumberFormat="1" applyFont="1" applyFill="1" applyBorder="1" applyProtection="1"/>
    <xf numFmtId="170" fontId="6" fillId="3" borderId="59" xfId="0" applyNumberFormat="1" applyFont="1" applyFill="1" applyBorder="1" applyAlignment="1" applyProtection="1"/>
    <xf numFmtId="164" fontId="6" fillId="3" borderId="84" xfId="0" applyNumberFormat="1" applyFont="1" applyFill="1" applyBorder="1" applyAlignment="1" applyProtection="1"/>
    <xf numFmtId="164" fontId="6" fillId="3" borderId="85" xfId="0" applyNumberFormat="1" applyFont="1" applyFill="1" applyBorder="1" applyAlignment="1"/>
    <xf numFmtId="164" fontId="6" fillId="3" borderId="86" xfId="0" applyNumberFormat="1" applyFont="1" applyFill="1" applyBorder="1" applyAlignment="1"/>
    <xf numFmtId="0" fontId="10" fillId="3" borderId="28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left"/>
    </xf>
    <xf numFmtId="0" fontId="10" fillId="3" borderId="87" xfId="0" applyFont="1" applyFill="1" applyBorder="1"/>
    <xf numFmtId="0" fontId="6" fillId="3" borderId="87" xfId="0" applyFont="1" applyFill="1" applyBorder="1"/>
    <xf numFmtId="173" fontId="6" fillId="3" borderId="87" xfId="0" applyNumberFormat="1" applyFont="1" applyFill="1" applyBorder="1" applyAlignment="1"/>
    <xf numFmtId="0" fontId="6" fillId="3" borderId="87" xfId="0" applyFont="1" applyFill="1" applyBorder="1" applyAlignment="1"/>
    <xf numFmtId="164" fontId="10" fillId="3" borderId="88" xfId="0" applyNumberFormat="1" applyFont="1" applyFill="1" applyBorder="1" applyAlignment="1" applyProtection="1"/>
    <xf numFmtId="164" fontId="10" fillId="3" borderId="89" xfId="0" applyNumberFormat="1" applyFont="1" applyFill="1" applyBorder="1" applyAlignment="1" applyProtection="1"/>
    <xf numFmtId="164" fontId="10" fillId="3" borderId="90" xfId="0" applyNumberFormat="1" applyFont="1" applyFill="1" applyBorder="1" applyAlignment="1"/>
    <xf numFmtId="164" fontId="10" fillId="3" borderId="91" xfId="0" applyNumberFormat="1" applyFont="1" applyFill="1" applyBorder="1" applyAlignment="1"/>
    <xf numFmtId="0" fontId="6" fillId="3" borderId="92" xfId="0" applyFont="1" applyFill="1" applyBorder="1"/>
    <xf numFmtId="0" fontId="10" fillId="3" borderId="93" xfId="0" applyFont="1" applyFill="1" applyBorder="1" applyAlignment="1">
      <alignment horizontal="left"/>
    </xf>
    <xf numFmtId="0" fontId="10" fillId="3" borderId="94" xfId="0" applyFont="1" applyFill="1" applyBorder="1"/>
    <xf numFmtId="0" fontId="6" fillId="3" borderId="94" xfId="0" applyFont="1" applyFill="1" applyBorder="1"/>
    <xf numFmtId="0" fontId="6" fillId="3" borderId="94" xfId="0" applyFont="1" applyFill="1" applyBorder="1" applyAlignment="1"/>
    <xf numFmtId="164" fontId="10" fillId="3" borderId="95" xfId="0" applyNumberFormat="1" applyFont="1" applyFill="1" applyBorder="1" applyAlignment="1" applyProtection="1"/>
    <xf numFmtId="164" fontId="10" fillId="3" borderId="96" xfId="0" applyNumberFormat="1" applyFont="1" applyFill="1" applyBorder="1" applyAlignment="1" applyProtection="1"/>
    <xf numFmtId="164" fontId="10" fillId="3" borderId="97" xfId="0" applyNumberFormat="1" applyFont="1" applyFill="1" applyBorder="1" applyAlignment="1"/>
    <xf numFmtId="164" fontId="10" fillId="3" borderId="98" xfId="0" applyNumberFormat="1" applyFont="1" applyFill="1" applyBorder="1" applyAlignment="1"/>
    <xf numFmtId="0" fontId="11" fillId="3" borderId="0" xfId="0" applyFont="1" applyFill="1"/>
    <xf numFmtId="0" fontId="10" fillId="3" borderId="47" xfId="0" applyFont="1" applyFill="1" applyBorder="1" applyAlignment="1">
      <alignment horizontal="left"/>
    </xf>
    <xf numFmtId="164" fontId="6" fillId="2" borderId="14" xfId="0" applyNumberFormat="1" applyFont="1" applyFill="1" applyBorder="1" applyProtection="1">
      <protection locked="0"/>
    </xf>
    <xf numFmtId="164" fontId="6" fillId="2" borderId="20" xfId="0" applyNumberFormat="1" applyFont="1" applyFill="1" applyBorder="1"/>
    <xf numFmtId="165" fontId="6" fillId="2" borderId="9" xfId="1" applyNumberFormat="1" applyFont="1" applyFill="1" applyBorder="1" applyProtection="1">
      <protection locked="0"/>
    </xf>
    <xf numFmtId="165" fontId="6" fillId="2" borderId="15" xfId="1" applyNumberFormat="1" applyFont="1" applyFill="1" applyBorder="1" applyProtection="1">
      <protection locked="0"/>
    </xf>
    <xf numFmtId="165" fontId="6" fillId="2" borderId="25" xfId="1" applyNumberFormat="1" applyFont="1" applyFill="1" applyBorder="1" applyProtection="1">
      <protection locked="0"/>
    </xf>
  </cellXfs>
  <cellStyles count="5">
    <cellStyle name="Standard_Mafru_Mod" xfId="4"/>
    <cellStyle name="Standard_MaSchw" xfId="3"/>
    <cellStyle name="Standard_Weizen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OOC%20subtit\Max%20Klymenko%20Translation%20TOPAS%20pack\UA.xlsx\&#1052;&#1044;%20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86;&#1080;%20&#1076;&#1086;&#1082;&#1091;&#1084;&#1077;&#1085;&#1090;&#1099;\GALYCH\MBA\ekonomika%20vurobnuztva\lek\Modyl5\pystograma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Д"/>
      <sheetName val="Добрива"/>
      <sheetName val="Механізація"/>
      <sheetName val="Прибуток"/>
      <sheetName val="Окупність реурсів"/>
      <sheetName val="Пороги"/>
      <sheetName val="Аналіз"/>
    </sheetNames>
    <sheetDataSet>
      <sheetData sheetId="0">
        <row r="1">
          <cell r="N1" t="str">
            <v>га</v>
          </cell>
          <cell r="S1" t="str">
            <v>євро</v>
          </cell>
        </row>
      </sheetData>
      <sheetData sheetId="1"/>
      <sheetData sheetId="2"/>
      <sheetData sheetId="3">
        <row r="1">
          <cell r="J1" t="str">
            <v>Озима пшениця</v>
          </cell>
        </row>
        <row r="2">
          <cell r="O2" t="str">
            <v>Частка залуч., %</v>
          </cell>
          <cell r="P2" t="str">
            <v>Частка власн., %</v>
          </cell>
        </row>
        <row r="3">
          <cell r="C3" t="str">
            <v>Урожайність</v>
          </cell>
          <cell r="E3">
            <v>60</v>
          </cell>
          <cell r="L3">
            <v>9.0000000000000018</v>
          </cell>
          <cell r="O3">
            <v>0</v>
          </cell>
        </row>
        <row r="4">
          <cell r="C4" t="str">
            <v>Ціна реалізації</v>
          </cell>
          <cell r="E4">
            <v>11.418333333333333</v>
          </cell>
          <cell r="L4">
            <v>3</v>
          </cell>
          <cell r="O4">
            <v>0.3</v>
          </cell>
        </row>
        <row r="5">
          <cell r="C5" t="str">
            <v>Субсидії</v>
          </cell>
          <cell r="E5">
            <v>348</v>
          </cell>
          <cell r="L5">
            <v>294.09596799999997</v>
          </cell>
          <cell r="O5">
            <v>0.2</v>
          </cell>
        </row>
        <row r="6">
          <cell r="C6" t="str">
            <v>Інша побічна продукція</v>
          </cell>
          <cell r="L6">
            <v>782.8659907407407</v>
          </cell>
          <cell r="O6">
            <v>0.3</v>
          </cell>
        </row>
        <row r="7">
          <cell r="E7">
            <v>490.15994666666666</v>
          </cell>
          <cell r="L7">
            <v>1</v>
          </cell>
          <cell r="O7">
            <v>0.4</v>
          </cell>
        </row>
        <row r="9">
          <cell r="T9" t="str">
            <v>ц</v>
          </cell>
        </row>
        <row r="15">
          <cell r="H15">
            <v>0.05</v>
          </cell>
        </row>
        <row r="16">
          <cell r="H16">
            <v>7.0000000000000007E-2</v>
          </cell>
        </row>
        <row r="18">
          <cell r="H18">
            <v>10</v>
          </cell>
        </row>
        <row r="19">
          <cell r="H19">
            <v>12</v>
          </cell>
        </row>
        <row r="21">
          <cell r="H21">
            <v>225</v>
          </cell>
        </row>
        <row r="22">
          <cell r="H22">
            <v>250</v>
          </cell>
        </row>
        <row r="26">
          <cell r="F26">
            <v>1047.3319814814815</v>
          </cell>
          <cell r="I26">
            <v>8.8909536395716748E-2</v>
          </cell>
          <cell r="L26">
            <v>2.5711522684439421E-3</v>
          </cell>
        </row>
        <row r="27">
          <cell r="F27">
            <v>518.4</v>
          </cell>
          <cell r="I27">
            <v>0.04</v>
          </cell>
          <cell r="L27">
            <v>0.01</v>
          </cell>
        </row>
        <row r="28">
          <cell r="H28">
            <v>0.05</v>
          </cell>
        </row>
        <row r="29">
          <cell r="H29">
            <v>7.0000000000000007E-2</v>
          </cell>
        </row>
        <row r="30">
          <cell r="H30">
            <v>10</v>
          </cell>
        </row>
        <row r="31">
          <cell r="H31">
            <v>12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Д"/>
      <sheetName val="Механізація"/>
      <sheetName val="Прибуток"/>
      <sheetName val="Пороги"/>
      <sheetName val=" Аналіз"/>
    </sheetNames>
    <sheetDataSet>
      <sheetData sheetId="0" refreshError="1"/>
      <sheetData sheetId="1" refreshError="1"/>
      <sheetData sheetId="2" refreshError="1">
        <row r="7">
          <cell r="C7" t="str">
            <v>Пропорційно-змінні витрати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3" workbookViewId="0">
      <selection activeCell="N4" sqref="N4"/>
    </sheetView>
  </sheetViews>
  <sheetFormatPr defaultColWidth="11.42578125" defaultRowHeight="12.75" x14ac:dyDescent="0.2"/>
  <cols>
    <col min="1" max="1" width="3.140625" style="10" customWidth="1"/>
    <col min="2" max="2" width="1.7109375" style="10" customWidth="1"/>
    <col min="3" max="3" width="4.140625" style="10" customWidth="1"/>
    <col min="4" max="4" width="19.5703125" style="10" customWidth="1"/>
    <col min="5" max="5" width="7.140625" style="10" customWidth="1"/>
    <col min="6" max="6" width="11" style="10" customWidth="1"/>
    <col min="7" max="7" width="12.5703125" style="10" customWidth="1"/>
    <col min="8" max="8" width="6.42578125" style="10" customWidth="1"/>
    <col min="9" max="9" width="11.85546875" style="10" customWidth="1"/>
    <col min="10" max="15" width="10.7109375" style="10" customWidth="1"/>
    <col min="16" max="16" width="2.85546875" style="10" customWidth="1"/>
    <col min="17" max="256" width="9.140625" style="10" customWidth="1"/>
    <col min="257" max="257" width="3.140625" style="10" customWidth="1"/>
    <col min="258" max="258" width="1.7109375" style="10" customWidth="1"/>
    <col min="259" max="259" width="4.140625" style="10" customWidth="1"/>
    <col min="260" max="260" width="19.5703125" style="10" customWidth="1"/>
    <col min="261" max="261" width="7.140625" style="10" customWidth="1"/>
    <col min="262" max="262" width="11" style="10" customWidth="1"/>
    <col min="263" max="263" width="12.5703125" style="10" customWidth="1"/>
    <col min="264" max="264" width="6.42578125" style="10" customWidth="1"/>
    <col min="265" max="265" width="11.85546875" style="10" customWidth="1"/>
    <col min="266" max="271" width="10.7109375" style="10" customWidth="1"/>
    <col min="272" max="272" width="2.85546875" style="10" customWidth="1"/>
    <col min="273" max="512" width="9.140625" style="10" customWidth="1"/>
    <col min="513" max="513" width="3.140625" style="10" customWidth="1"/>
    <col min="514" max="514" width="1.7109375" style="10" customWidth="1"/>
    <col min="515" max="515" width="4.140625" style="10" customWidth="1"/>
    <col min="516" max="516" width="19.5703125" style="10" customWidth="1"/>
    <col min="517" max="517" width="7.140625" style="10" customWidth="1"/>
    <col min="518" max="518" width="11" style="10" customWidth="1"/>
    <col min="519" max="519" width="12.5703125" style="10" customWidth="1"/>
    <col min="520" max="520" width="6.42578125" style="10" customWidth="1"/>
    <col min="521" max="521" width="11.85546875" style="10" customWidth="1"/>
    <col min="522" max="527" width="10.7109375" style="10" customWidth="1"/>
    <col min="528" max="528" width="2.85546875" style="10" customWidth="1"/>
    <col min="529" max="768" width="9.140625" style="10" customWidth="1"/>
    <col min="769" max="769" width="3.140625" style="10" customWidth="1"/>
    <col min="770" max="770" width="1.7109375" style="10" customWidth="1"/>
    <col min="771" max="771" width="4.140625" style="10" customWidth="1"/>
    <col min="772" max="772" width="19.5703125" style="10" customWidth="1"/>
    <col min="773" max="773" width="7.140625" style="10" customWidth="1"/>
    <col min="774" max="774" width="11" style="10" customWidth="1"/>
    <col min="775" max="775" width="12.5703125" style="10" customWidth="1"/>
    <col min="776" max="776" width="6.42578125" style="10" customWidth="1"/>
    <col min="777" max="777" width="11.85546875" style="10" customWidth="1"/>
    <col min="778" max="783" width="10.7109375" style="10" customWidth="1"/>
    <col min="784" max="784" width="2.85546875" style="10" customWidth="1"/>
    <col min="785" max="1024" width="9.140625" style="10" customWidth="1"/>
    <col min="1025" max="1025" width="3.140625" style="10" customWidth="1"/>
    <col min="1026" max="1026" width="1.7109375" style="10" customWidth="1"/>
    <col min="1027" max="1027" width="4.140625" style="10" customWidth="1"/>
    <col min="1028" max="1028" width="19.5703125" style="10" customWidth="1"/>
    <col min="1029" max="1029" width="7.140625" style="10" customWidth="1"/>
    <col min="1030" max="1030" width="11" style="10" customWidth="1"/>
    <col min="1031" max="1031" width="12.5703125" style="10" customWidth="1"/>
    <col min="1032" max="1032" width="6.42578125" style="10" customWidth="1"/>
    <col min="1033" max="1033" width="11.85546875" style="10" customWidth="1"/>
    <col min="1034" max="1039" width="10.7109375" style="10" customWidth="1"/>
    <col min="1040" max="1040" width="2.85546875" style="10" customWidth="1"/>
    <col min="1041" max="1280" width="9.140625" style="10" customWidth="1"/>
    <col min="1281" max="1281" width="3.140625" style="10" customWidth="1"/>
    <col min="1282" max="1282" width="1.7109375" style="10" customWidth="1"/>
    <col min="1283" max="1283" width="4.140625" style="10" customWidth="1"/>
    <col min="1284" max="1284" width="19.5703125" style="10" customWidth="1"/>
    <col min="1285" max="1285" width="7.140625" style="10" customWidth="1"/>
    <col min="1286" max="1286" width="11" style="10" customWidth="1"/>
    <col min="1287" max="1287" width="12.5703125" style="10" customWidth="1"/>
    <col min="1288" max="1288" width="6.42578125" style="10" customWidth="1"/>
    <col min="1289" max="1289" width="11.85546875" style="10" customWidth="1"/>
    <col min="1290" max="1295" width="10.7109375" style="10" customWidth="1"/>
    <col min="1296" max="1296" width="2.85546875" style="10" customWidth="1"/>
    <col min="1297" max="1536" width="9.140625" style="10" customWidth="1"/>
    <col min="1537" max="1537" width="3.140625" style="10" customWidth="1"/>
    <col min="1538" max="1538" width="1.7109375" style="10" customWidth="1"/>
    <col min="1539" max="1539" width="4.140625" style="10" customWidth="1"/>
    <col min="1540" max="1540" width="19.5703125" style="10" customWidth="1"/>
    <col min="1541" max="1541" width="7.140625" style="10" customWidth="1"/>
    <col min="1542" max="1542" width="11" style="10" customWidth="1"/>
    <col min="1543" max="1543" width="12.5703125" style="10" customWidth="1"/>
    <col min="1544" max="1544" width="6.42578125" style="10" customWidth="1"/>
    <col min="1545" max="1545" width="11.85546875" style="10" customWidth="1"/>
    <col min="1546" max="1551" width="10.7109375" style="10" customWidth="1"/>
    <col min="1552" max="1552" width="2.85546875" style="10" customWidth="1"/>
    <col min="1553" max="1792" width="9.140625" style="10" customWidth="1"/>
    <col min="1793" max="1793" width="3.140625" style="10" customWidth="1"/>
    <col min="1794" max="1794" width="1.7109375" style="10" customWidth="1"/>
    <col min="1795" max="1795" width="4.140625" style="10" customWidth="1"/>
    <col min="1796" max="1796" width="19.5703125" style="10" customWidth="1"/>
    <col min="1797" max="1797" width="7.140625" style="10" customWidth="1"/>
    <col min="1798" max="1798" width="11" style="10" customWidth="1"/>
    <col min="1799" max="1799" width="12.5703125" style="10" customWidth="1"/>
    <col min="1800" max="1800" width="6.42578125" style="10" customWidth="1"/>
    <col min="1801" max="1801" width="11.85546875" style="10" customWidth="1"/>
    <col min="1802" max="1807" width="10.7109375" style="10" customWidth="1"/>
    <col min="1808" max="1808" width="2.85546875" style="10" customWidth="1"/>
    <col min="1809" max="2048" width="9.140625" style="10" customWidth="1"/>
    <col min="2049" max="2049" width="3.140625" style="10" customWidth="1"/>
    <col min="2050" max="2050" width="1.7109375" style="10" customWidth="1"/>
    <col min="2051" max="2051" width="4.140625" style="10" customWidth="1"/>
    <col min="2052" max="2052" width="19.5703125" style="10" customWidth="1"/>
    <col min="2053" max="2053" width="7.140625" style="10" customWidth="1"/>
    <col min="2054" max="2054" width="11" style="10" customWidth="1"/>
    <col min="2055" max="2055" width="12.5703125" style="10" customWidth="1"/>
    <col min="2056" max="2056" width="6.42578125" style="10" customWidth="1"/>
    <col min="2057" max="2057" width="11.85546875" style="10" customWidth="1"/>
    <col min="2058" max="2063" width="10.7109375" style="10" customWidth="1"/>
    <col min="2064" max="2064" width="2.85546875" style="10" customWidth="1"/>
    <col min="2065" max="2304" width="9.140625" style="10" customWidth="1"/>
    <col min="2305" max="2305" width="3.140625" style="10" customWidth="1"/>
    <col min="2306" max="2306" width="1.7109375" style="10" customWidth="1"/>
    <col min="2307" max="2307" width="4.140625" style="10" customWidth="1"/>
    <col min="2308" max="2308" width="19.5703125" style="10" customWidth="1"/>
    <col min="2309" max="2309" width="7.140625" style="10" customWidth="1"/>
    <col min="2310" max="2310" width="11" style="10" customWidth="1"/>
    <col min="2311" max="2311" width="12.5703125" style="10" customWidth="1"/>
    <col min="2312" max="2312" width="6.42578125" style="10" customWidth="1"/>
    <col min="2313" max="2313" width="11.85546875" style="10" customWidth="1"/>
    <col min="2314" max="2319" width="10.7109375" style="10" customWidth="1"/>
    <col min="2320" max="2320" width="2.85546875" style="10" customWidth="1"/>
    <col min="2321" max="2560" width="9.140625" style="10" customWidth="1"/>
    <col min="2561" max="2561" width="3.140625" style="10" customWidth="1"/>
    <col min="2562" max="2562" width="1.7109375" style="10" customWidth="1"/>
    <col min="2563" max="2563" width="4.140625" style="10" customWidth="1"/>
    <col min="2564" max="2564" width="19.5703125" style="10" customWidth="1"/>
    <col min="2565" max="2565" width="7.140625" style="10" customWidth="1"/>
    <col min="2566" max="2566" width="11" style="10" customWidth="1"/>
    <col min="2567" max="2567" width="12.5703125" style="10" customWidth="1"/>
    <col min="2568" max="2568" width="6.42578125" style="10" customWidth="1"/>
    <col min="2569" max="2569" width="11.85546875" style="10" customWidth="1"/>
    <col min="2570" max="2575" width="10.7109375" style="10" customWidth="1"/>
    <col min="2576" max="2576" width="2.85546875" style="10" customWidth="1"/>
    <col min="2577" max="2816" width="9.140625" style="10" customWidth="1"/>
    <col min="2817" max="2817" width="3.140625" style="10" customWidth="1"/>
    <col min="2818" max="2818" width="1.7109375" style="10" customWidth="1"/>
    <col min="2819" max="2819" width="4.140625" style="10" customWidth="1"/>
    <col min="2820" max="2820" width="19.5703125" style="10" customWidth="1"/>
    <col min="2821" max="2821" width="7.140625" style="10" customWidth="1"/>
    <col min="2822" max="2822" width="11" style="10" customWidth="1"/>
    <col min="2823" max="2823" width="12.5703125" style="10" customWidth="1"/>
    <col min="2824" max="2824" width="6.42578125" style="10" customWidth="1"/>
    <col min="2825" max="2825" width="11.85546875" style="10" customWidth="1"/>
    <col min="2826" max="2831" width="10.7109375" style="10" customWidth="1"/>
    <col min="2832" max="2832" width="2.85546875" style="10" customWidth="1"/>
    <col min="2833" max="3072" width="9.140625" style="10" customWidth="1"/>
    <col min="3073" max="3073" width="3.140625" style="10" customWidth="1"/>
    <col min="3074" max="3074" width="1.7109375" style="10" customWidth="1"/>
    <col min="3075" max="3075" width="4.140625" style="10" customWidth="1"/>
    <col min="3076" max="3076" width="19.5703125" style="10" customWidth="1"/>
    <col min="3077" max="3077" width="7.140625" style="10" customWidth="1"/>
    <col min="3078" max="3078" width="11" style="10" customWidth="1"/>
    <col min="3079" max="3079" width="12.5703125" style="10" customWidth="1"/>
    <col min="3080" max="3080" width="6.42578125" style="10" customWidth="1"/>
    <col min="3081" max="3081" width="11.85546875" style="10" customWidth="1"/>
    <col min="3082" max="3087" width="10.7109375" style="10" customWidth="1"/>
    <col min="3088" max="3088" width="2.85546875" style="10" customWidth="1"/>
    <col min="3089" max="3328" width="9.140625" style="10" customWidth="1"/>
    <col min="3329" max="3329" width="3.140625" style="10" customWidth="1"/>
    <col min="3330" max="3330" width="1.7109375" style="10" customWidth="1"/>
    <col min="3331" max="3331" width="4.140625" style="10" customWidth="1"/>
    <col min="3332" max="3332" width="19.5703125" style="10" customWidth="1"/>
    <col min="3333" max="3333" width="7.140625" style="10" customWidth="1"/>
    <col min="3334" max="3334" width="11" style="10" customWidth="1"/>
    <col min="3335" max="3335" width="12.5703125" style="10" customWidth="1"/>
    <col min="3336" max="3336" width="6.42578125" style="10" customWidth="1"/>
    <col min="3337" max="3337" width="11.85546875" style="10" customWidth="1"/>
    <col min="3338" max="3343" width="10.7109375" style="10" customWidth="1"/>
    <col min="3344" max="3344" width="2.85546875" style="10" customWidth="1"/>
    <col min="3345" max="3584" width="9.140625" style="10" customWidth="1"/>
    <col min="3585" max="3585" width="3.140625" style="10" customWidth="1"/>
    <col min="3586" max="3586" width="1.7109375" style="10" customWidth="1"/>
    <col min="3587" max="3587" width="4.140625" style="10" customWidth="1"/>
    <col min="3588" max="3588" width="19.5703125" style="10" customWidth="1"/>
    <col min="3589" max="3589" width="7.140625" style="10" customWidth="1"/>
    <col min="3590" max="3590" width="11" style="10" customWidth="1"/>
    <col min="3591" max="3591" width="12.5703125" style="10" customWidth="1"/>
    <col min="3592" max="3592" width="6.42578125" style="10" customWidth="1"/>
    <col min="3593" max="3593" width="11.85546875" style="10" customWidth="1"/>
    <col min="3594" max="3599" width="10.7109375" style="10" customWidth="1"/>
    <col min="3600" max="3600" width="2.85546875" style="10" customWidth="1"/>
    <col min="3601" max="3840" width="9.140625" style="10" customWidth="1"/>
    <col min="3841" max="3841" width="3.140625" style="10" customWidth="1"/>
    <col min="3842" max="3842" width="1.7109375" style="10" customWidth="1"/>
    <col min="3843" max="3843" width="4.140625" style="10" customWidth="1"/>
    <col min="3844" max="3844" width="19.5703125" style="10" customWidth="1"/>
    <col min="3845" max="3845" width="7.140625" style="10" customWidth="1"/>
    <col min="3846" max="3846" width="11" style="10" customWidth="1"/>
    <col min="3847" max="3847" width="12.5703125" style="10" customWidth="1"/>
    <col min="3848" max="3848" width="6.42578125" style="10" customWidth="1"/>
    <col min="3849" max="3849" width="11.85546875" style="10" customWidth="1"/>
    <col min="3850" max="3855" width="10.7109375" style="10" customWidth="1"/>
    <col min="3856" max="3856" width="2.85546875" style="10" customWidth="1"/>
    <col min="3857" max="4096" width="9.140625" style="10" customWidth="1"/>
    <col min="4097" max="4097" width="3.140625" style="10" customWidth="1"/>
    <col min="4098" max="4098" width="1.7109375" style="10" customWidth="1"/>
    <col min="4099" max="4099" width="4.140625" style="10" customWidth="1"/>
    <col min="4100" max="4100" width="19.5703125" style="10" customWidth="1"/>
    <col min="4101" max="4101" width="7.140625" style="10" customWidth="1"/>
    <col min="4102" max="4102" width="11" style="10" customWidth="1"/>
    <col min="4103" max="4103" width="12.5703125" style="10" customWidth="1"/>
    <col min="4104" max="4104" width="6.42578125" style="10" customWidth="1"/>
    <col min="4105" max="4105" width="11.85546875" style="10" customWidth="1"/>
    <col min="4106" max="4111" width="10.7109375" style="10" customWidth="1"/>
    <col min="4112" max="4112" width="2.85546875" style="10" customWidth="1"/>
    <col min="4113" max="4352" width="9.140625" style="10" customWidth="1"/>
    <col min="4353" max="4353" width="3.140625" style="10" customWidth="1"/>
    <col min="4354" max="4354" width="1.7109375" style="10" customWidth="1"/>
    <col min="4355" max="4355" width="4.140625" style="10" customWidth="1"/>
    <col min="4356" max="4356" width="19.5703125" style="10" customWidth="1"/>
    <col min="4357" max="4357" width="7.140625" style="10" customWidth="1"/>
    <col min="4358" max="4358" width="11" style="10" customWidth="1"/>
    <col min="4359" max="4359" width="12.5703125" style="10" customWidth="1"/>
    <col min="4360" max="4360" width="6.42578125" style="10" customWidth="1"/>
    <col min="4361" max="4361" width="11.85546875" style="10" customWidth="1"/>
    <col min="4362" max="4367" width="10.7109375" style="10" customWidth="1"/>
    <col min="4368" max="4368" width="2.85546875" style="10" customWidth="1"/>
    <col min="4369" max="4608" width="9.140625" style="10" customWidth="1"/>
    <col min="4609" max="4609" width="3.140625" style="10" customWidth="1"/>
    <col min="4610" max="4610" width="1.7109375" style="10" customWidth="1"/>
    <col min="4611" max="4611" width="4.140625" style="10" customWidth="1"/>
    <col min="4612" max="4612" width="19.5703125" style="10" customWidth="1"/>
    <col min="4613" max="4613" width="7.140625" style="10" customWidth="1"/>
    <col min="4614" max="4614" width="11" style="10" customWidth="1"/>
    <col min="4615" max="4615" width="12.5703125" style="10" customWidth="1"/>
    <col min="4616" max="4616" width="6.42578125" style="10" customWidth="1"/>
    <col min="4617" max="4617" width="11.85546875" style="10" customWidth="1"/>
    <col min="4618" max="4623" width="10.7109375" style="10" customWidth="1"/>
    <col min="4624" max="4624" width="2.85546875" style="10" customWidth="1"/>
    <col min="4625" max="4864" width="9.140625" style="10" customWidth="1"/>
    <col min="4865" max="4865" width="3.140625" style="10" customWidth="1"/>
    <col min="4866" max="4866" width="1.7109375" style="10" customWidth="1"/>
    <col min="4867" max="4867" width="4.140625" style="10" customWidth="1"/>
    <col min="4868" max="4868" width="19.5703125" style="10" customWidth="1"/>
    <col min="4869" max="4869" width="7.140625" style="10" customWidth="1"/>
    <col min="4870" max="4870" width="11" style="10" customWidth="1"/>
    <col min="4871" max="4871" width="12.5703125" style="10" customWidth="1"/>
    <col min="4872" max="4872" width="6.42578125" style="10" customWidth="1"/>
    <col min="4873" max="4873" width="11.85546875" style="10" customWidth="1"/>
    <col min="4874" max="4879" width="10.7109375" style="10" customWidth="1"/>
    <col min="4880" max="4880" width="2.85546875" style="10" customWidth="1"/>
    <col min="4881" max="5120" width="9.140625" style="10" customWidth="1"/>
    <col min="5121" max="5121" width="3.140625" style="10" customWidth="1"/>
    <col min="5122" max="5122" width="1.7109375" style="10" customWidth="1"/>
    <col min="5123" max="5123" width="4.140625" style="10" customWidth="1"/>
    <col min="5124" max="5124" width="19.5703125" style="10" customWidth="1"/>
    <col min="5125" max="5125" width="7.140625" style="10" customWidth="1"/>
    <col min="5126" max="5126" width="11" style="10" customWidth="1"/>
    <col min="5127" max="5127" width="12.5703125" style="10" customWidth="1"/>
    <col min="5128" max="5128" width="6.42578125" style="10" customWidth="1"/>
    <col min="5129" max="5129" width="11.85546875" style="10" customWidth="1"/>
    <col min="5130" max="5135" width="10.7109375" style="10" customWidth="1"/>
    <col min="5136" max="5136" width="2.85546875" style="10" customWidth="1"/>
    <col min="5137" max="5376" width="9.140625" style="10" customWidth="1"/>
    <col min="5377" max="5377" width="3.140625" style="10" customWidth="1"/>
    <col min="5378" max="5378" width="1.7109375" style="10" customWidth="1"/>
    <col min="5379" max="5379" width="4.140625" style="10" customWidth="1"/>
    <col min="5380" max="5380" width="19.5703125" style="10" customWidth="1"/>
    <col min="5381" max="5381" width="7.140625" style="10" customWidth="1"/>
    <col min="5382" max="5382" width="11" style="10" customWidth="1"/>
    <col min="5383" max="5383" width="12.5703125" style="10" customWidth="1"/>
    <col min="5384" max="5384" width="6.42578125" style="10" customWidth="1"/>
    <col min="5385" max="5385" width="11.85546875" style="10" customWidth="1"/>
    <col min="5386" max="5391" width="10.7109375" style="10" customWidth="1"/>
    <col min="5392" max="5392" width="2.85546875" style="10" customWidth="1"/>
    <col min="5393" max="5632" width="9.140625" style="10" customWidth="1"/>
    <col min="5633" max="5633" width="3.140625" style="10" customWidth="1"/>
    <col min="5634" max="5634" width="1.7109375" style="10" customWidth="1"/>
    <col min="5635" max="5635" width="4.140625" style="10" customWidth="1"/>
    <col min="5636" max="5636" width="19.5703125" style="10" customWidth="1"/>
    <col min="5637" max="5637" width="7.140625" style="10" customWidth="1"/>
    <col min="5638" max="5638" width="11" style="10" customWidth="1"/>
    <col min="5639" max="5639" width="12.5703125" style="10" customWidth="1"/>
    <col min="5640" max="5640" width="6.42578125" style="10" customWidth="1"/>
    <col min="5641" max="5641" width="11.85546875" style="10" customWidth="1"/>
    <col min="5642" max="5647" width="10.7109375" style="10" customWidth="1"/>
    <col min="5648" max="5648" width="2.85546875" style="10" customWidth="1"/>
    <col min="5649" max="5888" width="9.140625" style="10" customWidth="1"/>
    <col min="5889" max="5889" width="3.140625" style="10" customWidth="1"/>
    <col min="5890" max="5890" width="1.7109375" style="10" customWidth="1"/>
    <col min="5891" max="5891" width="4.140625" style="10" customWidth="1"/>
    <col min="5892" max="5892" width="19.5703125" style="10" customWidth="1"/>
    <col min="5893" max="5893" width="7.140625" style="10" customWidth="1"/>
    <col min="5894" max="5894" width="11" style="10" customWidth="1"/>
    <col min="5895" max="5895" width="12.5703125" style="10" customWidth="1"/>
    <col min="5896" max="5896" width="6.42578125" style="10" customWidth="1"/>
    <col min="5897" max="5897" width="11.85546875" style="10" customWidth="1"/>
    <col min="5898" max="5903" width="10.7109375" style="10" customWidth="1"/>
    <col min="5904" max="5904" width="2.85546875" style="10" customWidth="1"/>
    <col min="5905" max="6144" width="9.140625" style="10" customWidth="1"/>
    <col min="6145" max="6145" width="3.140625" style="10" customWidth="1"/>
    <col min="6146" max="6146" width="1.7109375" style="10" customWidth="1"/>
    <col min="6147" max="6147" width="4.140625" style="10" customWidth="1"/>
    <col min="6148" max="6148" width="19.5703125" style="10" customWidth="1"/>
    <col min="6149" max="6149" width="7.140625" style="10" customWidth="1"/>
    <col min="6150" max="6150" width="11" style="10" customWidth="1"/>
    <col min="6151" max="6151" width="12.5703125" style="10" customWidth="1"/>
    <col min="6152" max="6152" width="6.42578125" style="10" customWidth="1"/>
    <col min="6153" max="6153" width="11.85546875" style="10" customWidth="1"/>
    <col min="6154" max="6159" width="10.7109375" style="10" customWidth="1"/>
    <col min="6160" max="6160" width="2.85546875" style="10" customWidth="1"/>
    <col min="6161" max="6400" width="9.140625" style="10" customWidth="1"/>
    <col min="6401" max="6401" width="3.140625" style="10" customWidth="1"/>
    <col min="6402" max="6402" width="1.7109375" style="10" customWidth="1"/>
    <col min="6403" max="6403" width="4.140625" style="10" customWidth="1"/>
    <col min="6404" max="6404" width="19.5703125" style="10" customWidth="1"/>
    <col min="6405" max="6405" width="7.140625" style="10" customWidth="1"/>
    <col min="6406" max="6406" width="11" style="10" customWidth="1"/>
    <col min="6407" max="6407" width="12.5703125" style="10" customWidth="1"/>
    <col min="6408" max="6408" width="6.42578125" style="10" customWidth="1"/>
    <col min="6409" max="6409" width="11.85546875" style="10" customWidth="1"/>
    <col min="6410" max="6415" width="10.7109375" style="10" customWidth="1"/>
    <col min="6416" max="6416" width="2.85546875" style="10" customWidth="1"/>
    <col min="6417" max="6656" width="9.140625" style="10" customWidth="1"/>
    <col min="6657" max="6657" width="3.140625" style="10" customWidth="1"/>
    <col min="6658" max="6658" width="1.7109375" style="10" customWidth="1"/>
    <col min="6659" max="6659" width="4.140625" style="10" customWidth="1"/>
    <col min="6660" max="6660" width="19.5703125" style="10" customWidth="1"/>
    <col min="6661" max="6661" width="7.140625" style="10" customWidth="1"/>
    <col min="6662" max="6662" width="11" style="10" customWidth="1"/>
    <col min="6663" max="6663" width="12.5703125" style="10" customWidth="1"/>
    <col min="6664" max="6664" width="6.42578125" style="10" customWidth="1"/>
    <col min="6665" max="6665" width="11.85546875" style="10" customWidth="1"/>
    <col min="6666" max="6671" width="10.7109375" style="10" customWidth="1"/>
    <col min="6672" max="6672" width="2.85546875" style="10" customWidth="1"/>
    <col min="6673" max="6912" width="9.140625" style="10" customWidth="1"/>
    <col min="6913" max="6913" width="3.140625" style="10" customWidth="1"/>
    <col min="6914" max="6914" width="1.7109375" style="10" customWidth="1"/>
    <col min="6915" max="6915" width="4.140625" style="10" customWidth="1"/>
    <col min="6916" max="6916" width="19.5703125" style="10" customWidth="1"/>
    <col min="6917" max="6917" width="7.140625" style="10" customWidth="1"/>
    <col min="6918" max="6918" width="11" style="10" customWidth="1"/>
    <col min="6919" max="6919" width="12.5703125" style="10" customWidth="1"/>
    <col min="6920" max="6920" width="6.42578125" style="10" customWidth="1"/>
    <col min="6921" max="6921" width="11.85546875" style="10" customWidth="1"/>
    <col min="6922" max="6927" width="10.7109375" style="10" customWidth="1"/>
    <col min="6928" max="6928" width="2.85546875" style="10" customWidth="1"/>
    <col min="6929" max="7168" width="9.140625" style="10" customWidth="1"/>
    <col min="7169" max="7169" width="3.140625" style="10" customWidth="1"/>
    <col min="7170" max="7170" width="1.7109375" style="10" customWidth="1"/>
    <col min="7171" max="7171" width="4.140625" style="10" customWidth="1"/>
    <col min="7172" max="7172" width="19.5703125" style="10" customWidth="1"/>
    <col min="7173" max="7173" width="7.140625" style="10" customWidth="1"/>
    <col min="7174" max="7174" width="11" style="10" customWidth="1"/>
    <col min="7175" max="7175" width="12.5703125" style="10" customWidth="1"/>
    <col min="7176" max="7176" width="6.42578125" style="10" customWidth="1"/>
    <col min="7177" max="7177" width="11.85546875" style="10" customWidth="1"/>
    <col min="7178" max="7183" width="10.7109375" style="10" customWidth="1"/>
    <col min="7184" max="7184" width="2.85546875" style="10" customWidth="1"/>
    <col min="7185" max="7424" width="9.140625" style="10" customWidth="1"/>
    <col min="7425" max="7425" width="3.140625" style="10" customWidth="1"/>
    <col min="7426" max="7426" width="1.7109375" style="10" customWidth="1"/>
    <col min="7427" max="7427" width="4.140625" style="10" customWidth="1"/>
    <col min="7428" max="7428" width="19.5703125" style="10" customWidth="1"/>
    <col min="7429" max="7429" width="7.140625" style="10" customWidth="1"/>
    <col min="7430" max="7430" width="11" style="10" customWidth="1"/>
    <col min="7431" max="7431" width="12.5703125" style="10" customWidth="1"/>
    <col min="7432" max="7432" width="6.42578125" style="10" customWidth="1"/>
    <col min="7433" max="7433" width="11.85546875" style="10" customWidth="1"/>
    <col min="7434" max="7439" width="10.7109375" style="10" customWidth="1"/>
    <col min="7440" max="7440" width="2.85546875" style="10" customWidth="1"/>
    <col min="7441" max="7680" width="9.140625" style="10" customWidth="1"/>
    <col min="7681" max="7681" width="3.140625" style="10" customWidth="1"/>
    <col min="7682" max="7682" width="1.7109375" style="10" customWidth="1"/>
    <col min="7683" max="7683" width="4.140625" style="10" customWidth="1"/>
    <col min="7684" max="7684" width="19.5703125" style="10" customWidth="1"/>
    <col min="7685" max="7685" width="7.140625" style="10" customWidth="1"/>
    <col min="7686" max="7686" width="11" style="10" customWidth="1"/>
    <col min="7687" max="7687" width="12.5703125" style="10" customWidth="1"/>
    <col min="7688" max="7688" width="6.42578125" style="10" customWidth="1"/>
    <col min="7689" max="7689" width="11.85546875" style="10" customWidth="1"/>
    <col min="7690" max="7695" width="10.7109375" style="10" customWidth="1"/>
    <col min="7696" max="7696" width="2.85546875" style="10" customWidth="1"/>
    <col min="7697" max="7936" width="9.140625" style="10" customWidth="1"/>
    <col min="7937" max="7937" width="3.140625" style="10" customWidth="1"/>
    <col min="7938" max="7938" width="1.7109375" style="10" customWidth="1"/>
    <col min="7939" max="7939" width="4.140625" style="10" customWidth="1"/>
    <col min="7940" max="7940" width="19.5703125" style="10" customWidth="1"/>
    <col min="7941" max="7941" width="7.140625" style="10" customWidth="1"/>
    <col min="7942" max="7942" width="11" style="10" customWidth="1"/>
    <col min="7943" max="7943" width="12.5703125" style="10" customWidth="1"/>
    <col min="7944" max="7944" width="6.42578125" style="10" customWidth="1"/>
    <col min="7945" max="7945" width="11.85546875" style="10" customWidth="1"/>
    <col min="7946" max="7951" width="10.7109375" style="10" customWidth="1"/>
    <col min="7952" max="7952" width="2.85546875" style="10" customWidth="1"/>
    <col min="7953" max="8192" width="9.140625" style="10" customWidth="1"/>
    <col min="8193" max="8193" width="3.140625" style="10" customWidth="1"/>
    <col min="8194" max="8194" width="1.7109375" style="10" customWidth="1"/>
    <col min="8195" max="8195" width="4.140625" style="10" customWidth="1"/>
    <col min="8196" max="8196" width="19.5703125" style="10" customWidth="1"/>
    <col min="8197" max="8197" width="7.140625" style="10" customWidth="1"/>
    <col min="8198" max="8198" width="11" style="10" customWidth="1"/>
    <col min="8199" max="8199" width="12.5703125" style="10" customWidth="1"/>
    <col min="8200" max="8200" width="6.42578125" style="10" customWidth="1"/>
    <col min="8201" max="8201" width="11.85546875" style="10" customWidth="1"/>
    <col min="8202" max="8207" width="10.7109375" style="10" customWidth="1"/>
    <col min="8208" max="8208" width="2.85546875" style="10" customWidth="1"/>
    <col min="8209" max="8448" width="9.140625" style="10" customWidth="1"/>
    <col min="8449" max="8449" width="3.140625" style="10" customWidth="1"/>
    <col min="8450" max="8450" width="1.7109375" style="10" customWidth="1"/>
    <col min="8451" max="8451" width="4.140625" style="10" customWidth="1"/>
    <col min="8452" max="8452" width="19.5703125" style="10" customWidth="1"/>
    <col min="8453" max="8453" width="7.140625" style="10" customWidth="1"/>
    <col min="8454" max="8454" width="11" style="10" customWidth="1"/>
    <col min="8455" max="8455" width="12.5703125" style="10" customWidth="1"/>
    <col min="8456" max="8456" width="6.42578125" style="10" customWidth="1"/>
    <col min="8457" max="8457" width="11.85546875" style="10" customWidth="1"/>
    <col min="8458" max="8463" width="10.7109375" style="10" customWidth="1"/>
    <col min="8464" max="8464" width="2.85546875" style="10" customWidth="1"/>
    <col min="8465" max="8704" width="9.140625" style="10" customWidth="1"/>
    <col min="8705" max="8705" width="3.140625" style="10" customWidth="1"/>
    <col min="8706" max="8706" width="1.7109375" style="10" customWidth="1"/>
    <col min="8707" max="8707" width="4.140625" style="10" customWidth="1"/>
    <col min="8708" max="8708" width="19.5703125" style="10" customWidth="1"/>
    <col min="8709" max="8709" width="7.140625" style="10" customWidth="1"/>
    <col min="8710" max="8710" width="11" style="10" customWidth="1"/>
    <col min="8711" max="8711" width="12.5703125" style="10" customWidth="1"/>
    <col min="8712" max="8712" width="6.42578125" style="10" customWidth="1"/>
    <col min="8713" max="8713" width="11.85546875" style="10" customWidth="1"/>
    <col min="8714" max="8719" width="10.7109375" style="10" customWidth="1"/>
    <col min="8720" max="8720" width="2.85546875" style="10" customWidth="1"/>
    <col min="8721" max="8960" width="9.140625" style="10" customWidth="1"/>
    <col min="8961" max="8961" width="3.140625" style="10" customWidth="1"/>
    <col min="8962" max="8962" width="1.7109375" style="10" customWidth="1"/>
    <col min="8963" max="8963" width="4.140625" style="10" customWidth="1"/>
    <col min="8964" max="8964" width="19.5703125" style="10" customWidth="1"/>
    <col min="8965" max="8965" width="7.140625" style="10" customWidth="1"/>
    <col min="8966" max="8966" width="11" style="10" customWidth="1"/>
    <col min="8967" max="8967" width="12.5703125" style="10" customWidth="1"/>
    <col min="8968" max="8968" width="6.42578125" style="10" customWidth="1"/>
    <col min="8969" max="8969" width="11.85546875" style="10" customWidth="1"/>
    <col min="8970" max="8975" width="10.7109375" style="10" customWidth="1"/>
    <col min="8976" max="8976" width="2.85546875" style="10" customWidth="1"/>
    <col min="8977" max="9216" width="9.140625" style="10" customWidth="1"/>
    <col min="9217" max="9217" width="3.140625" style="10" customWidth="1"/>
    <col min="9218" max="9218" width="1.7109375" style="10" customWidth="1"/>
    <col min="9219" max="9219" width="4.140625" style="10" customWidth="1"/>
    <col min="9220" max="9220" width="19.5703125" style="10" customWidth="1"/>
    <col min="9221" max="9221" width="7.140625" style="10" customWidth="1"/>
    <col min="9222" max="9222" width="11" style="10" customWidth="1"/>
    <col min="9223" max="9223" width="12.5703125" style="10" customWidth="1"/>
    <col min="9224" max="9224" width="6.42578125" style="10" customWidth="1"/>
    <col min="9225" max="9225" width="11.85546875" style="10" customWidth="1"/>
    <col min="9226" max="9231" width="10.7109375" style="10" customWidth="1"/>
    <col min="9232" max="9232" width="2.85546875" style="10" customWidth="1"/>
    <col min="9233" max="9472" width="9.140625" style="10" customWidth="1"/>
    <col min="9473" max="9473" width="3.140625" style="10" customWidth="1"/>
    <col min="9474" max="9474" width="1.7109375" style="10" customWidth="1"/>
    <col min="9475" max="9475" width="4.140625" style="10" customWidth="1"/>
    <col min="9476" max="9476" width="19.5703125" style="10" customWidth="1"/>
    <col min="9477" max="9477" width="7.140625" style="10" customWidth="1"/>
    <col min="9478" max="9478" width="11" style="10" customWidth="1"/>
    <col min="9479" max="9479" width="12.5703125" style="10" customWidth="1"/>
    <col min="9480" max="9480" width="6.42578125" style="10" customWidth="1"/>
    <col min="9481" max="9481" width="11.85546875" style="10" customWidth="1"/>
    <col min="9482" max="9487" width="10.7109375" style="10" customWidth="1"/>
    <col min="9488" max="9488" width="2.85546875" style="10" customWidth="1"/>
    <col min="9489" max="9728" width="9.140625" style="10" customWidth="1"/>
    <col min="9729" max="9729" width="3.140625" style="10" customWidth="1"/>
    <col min="9730" max="9730" width="1.7109375" style="10" customWidth="1"/>
    <col min="9731" max="9731" width="4.140625" style="10" customWidth="1"/>
    <col min="9732" max="9732" width="19.5703125" style="10" customWidth="1"/>
    <col min="9733" max="9733" width="7.140625" style="10" customWidth="1"/>
    <col min="9734" max="9734" width="11" style="10" customWidth="1"/>
    <col min="9735" max="9735" width="12.5703125" style="10" customWidth="1"/>
    <col min="9736" max="9736" width="6.42578125" style="10" customWidth="1"/>
    <col min="9737" max="9737" width="11.85546875" style="10" customWidth="1"/>
    <col min="9738" max="9743" width="10.7109375" style="10" customWidth="1"/>
    <col min="9744" max="9744" width="2.85546875" style="10" customWidth="1"/>
    <col min="9745" max="9984" width="9.140625" style="10" customWidth="1"/>
    <col min="9985" max="9985" width="3.140625" style="10" customWidth="1"/>
    <col min="9986" max="9986" width="1.7109375" style="10" customWidth="1"/>
    <col min="9987" max="9987" width="4.140625" style="10" customWidth="1"/>
    <col min="9988" max="9988" width="19.5703125" style="10" customWidth="1"/>
    <col min="9989" max="9989" width="7.140625" style="10" customWidth="1"/>
    <col min="9990" max="9990" width="11" style="10" customWidth="1"/>
    <col min="9991" max="9991" width="12.5703125" style="10" customWidth="1"/>
    <col min="9992" max="9992" width="6.42578125" style="10" customWidth="1"/>
    <col min="9993" max="9993" width="11.85546875" style="10" customWidth="1"/>
    <col min="9994" max="9999" width="10.7109375" style="10" customWidth="1"/>
    <col min="10000" max="10000" width="2.85546875" style="10" customWidth="1"/>
    <col min="10001" max="10240" width="9.140625" style="10" customWidth="1"/>
    <col min="10241" max="10241" width="3.140625" style="10" customWidth="1"/>
    <col min="10242" max="10242" width="1.7109375" style="10" customWidth="1"/>
    <col min="10243" max="10243" width="4.140625" style="10" customWidth="1"/>
    <col min="10244" max="10244" width="19.5703125" style="10" customWidth="1"/>
    <col min="10245" max="10245" width="7.140625" style="10" customWidth="1"/>
    <col min="10246" max="10246" width="11" style="10" customWidth="1"/>
    <col min="10247" max="10247" width="12.5703125" style="10" customWidth="1"/>
    <col min="10248" max="10248" width="6.42578125" style="10" customWidth="1"/>
    <col min="10249" max="10249" width="11.85546875" style="10" customWidth="1"/>
    <col min="10250" max="10255" width="10.7109375" style="10" customWidth="1"/>
    <col min="10256" max="10256" width="2.85546875" style="10" customWidth="1"/>
    <col min="10257" max="10496" width="9.140625" style="10" customWidth="1"/>
    <col min="10497" max="10497" width="3.140625" style="10" customWidth="1"/>
    <col min="10498" max="10498" width="1.7109375" style="10" customWidth="1"/>
    <col min="10499" max="10499" width="4.140625" style="10" customWidth="1"/>
    <col min="10500" max="10500" width="19.5703125" style="10" customWidth="1"/>
    <col min="10501" max="10501" width="7.140625" style="10" customWidth="1"/>
    <col min="10502" max="10502" width="11" style="10" customWidth="1"/>
    <col min="10503" max="10503" width="12.5703125" style="10" customWidth="1"/>
    <col min="10504" max="10504" width="6.42578125" style="10" customWidth="1"/>
    <col min="10505" max="10505" width="11.85546875" style="10" customWidth="1"/>
    <col min="10506" max="10511" width="10.7109375" style="10" customWidth="1"/>
    <col min="10512" max="10512" width="2.85546875" style="10" customWidth="1"/>
    <col min="10513" max="10752" width="9.140625" style="10" customWidth="1"/>
    <col min="10753" max="10753" width="3.140625" style="10" customWidth="1"/>
    <col min="10754" max="10754" width="1.7109375" style="10" customWidth="1"/>
    <col min="10755" max="10755" width="4.140625" style="10" customWidth="1"/>
    <col min="10756" max="10756" width="19.5703125" style="10" customWidth="1"/>
    <col min="10757" max="10757" width="7.140625" style="10" customWidth="1"/>
    <col min="10758" max="10758" width="11" style="10" customWidth="1"/>
    <col min="10759" max="10759" width="12.5703125" style="10" customWidth="1"/>
    <col min="10760" max="10760" width="6.42578125" style="10" customWidth="1"/>
    <col min="10761" max="10761" width="11.85546875" style="10" customWidth="1"/>
    <col min="10762" max="10767" width="10.7109375" style="10" customWidth="1"/>
    <col min="10768" max="10768" width="2.85546875" style="10" customWidth="1"/>
    <col min="10769" max="11008" width="9.140625" style="10" customWidth="1"/>
    <col min="11009" max="11009" width="3.140625" style="10" customWidth="1"/>
    <col min="11010" max="11010" width="1.7109375" style="10" customWidth="1"/>
    <col min="11011" max="11011" width="4.140625" style="10" customWidth="1"/>
    <col min="11012" max="11012" width="19.5703125" style="10" customWidth="1"/>
    <col min="11013" max="11013" width="7.140625" style="10" customWidth="1"/>
    <col min="11014" max="11014" width="11" style="10" customWidth="1"/>
    <col min="11015" max="11015" width="12.5703125" style="10" customWidth="1"/>
    <col min="11016" max="11016" width="6.42578125" style="10" customWidth="1"/>
    <col min="11017" max="11017" width="11.85546875" style="10" customWidth="1"/>
    <col min="11018" max="11023" width="10.7109375" style="10" customWidth="1"/>
    <col min="11024" max="11024" width="2.85546875" style="10" customWidth="1"/>
    <col min="11025" max="11264" width="9.140625" style="10" customWidth="1"/>
    <col min="11265" max="11265" width="3.140625" style="10" customWidth="1"/>
    <col min="11266" max="11266" width="1.7109375" style="10" customWidth="1"/>
    <col min="11267" max="11267" width="4.140625" style="10" customWidth="1"/>
    <col min="11268" max="11268" width="19.5703125" style="10" customWidth="1"/>
    <col min="11269" max="11269" width="7.140625" style="10" customWidth="1"/>
    <col min="11270" max="11270" width="11" style="10" customWidth="1"/>
    <col min="11271" max="11271" width="12.5703125" style="10" customWidth="1"/>
    <col min="11272" max="11272" width="6.42578125" style="10" customWidth="1"/>
    <col min="11273" max="11273" width="11.85546875" style="10" customWidth="1"/>
    <col min="11274" max="11279" width="10.7109375" style="10" customWidth="1"/>
    <col min="11280" max="11280" width="2.85546875" style="10" customWidth="1"/>
    <col min="11281" max="11520" width="9.140625" style="10" customWidth="1"/>
    <col min="11521" max="11521" width="3.140625" style="10" customWidth="1"/>
    <col min="11522" max="11522" width="1.7109375" style="10" customWidth="1"/>
    <col min="11523" max="11523" width="4.140625" style="10" customWidth="1"/>
    <col min="11524" max="11524" width="19.5703125" style="10" customWidth="1"/>
    <col min="11525" max="11525" width="7.140625" style="10" customWidth="1"/>
    <col min="11526" max="11526" width="11" style="10" customWidth="1"/>
    <col min="11527" max="11527" width="12.5703125" style="10" customWidth="1"/>
    <col min="11528" max="11528" width="6.42578125" style="10" customWidth="1"/>
    <col min="11529" max="11529" width="11.85546875" style="10" customWidth="1"/>
    <col min="11530" max="11535" width="10.7109375" style="10" customWidth="1"/>
    <col min="11536" max="11536" width="2.85546875" style="10" customWidth="1"/>
    <col min="11537" max="11776" width="9.140625" style="10" customWidth="1"/>
    <col min="11777" max="11777" width="3.140625" style="10" customWidth="1"/>
    <col min="11778" max="11778" width="1.7109375" style="10" customWidth="1"/>
    <col min="11779" max="11779" width="4.140625" style="10" customWidth="1"/>
    <col min="11780" max="11780" width="19.5703125" style="10" customWidth="1"/>
    <col min="11781" max="11781" width="7.140625" style="10" customWidth="1"/>
    <col min="11782" max="11782" width="11" style="10" customWidth="1"/>
    <col min="11783" max="11783" width="12.5703125" style="10" customWidth="1"/>
    <col min="11784" max="11784" width="6.42578125" style="10" customWidth="1"/>
    <col min="11785" max="11785" width="11.85546875" style="10" customWidth="1"/>
    <col min="11786" max="11791" width="10.7109375" style="10" customWidth="1"/>
    <col min="11792" max="11792" width="2.85546875" style="10" customWidth="1"/>
    <col min="11793" max="12032" width="9.140625" style="10" customWidth="1"/>
    <col min="12033" max="12033" width="3.140625" style="10" customWidth="1"/>
    <col min="12034" max="12034" width="1.7109375" style="10" customWidth="1"/>
    <col min="12035" max="12035" width="4.140625" style="10" customWidth="1"/>
    <col min="12036" max="12036" width="19.5703125" style="10" customWidth="1"/>
    <col min="12037" max="12037" width="7.140625" style="10" customWidth="1"/>
    <col min="12038" max="12038" width="11" style="10" customWidth="1"/>
    <col min="12039" max="12039" width="12.5703125" style="10" customWidth="1"/>
    <col min="12040" max="12040" width="6.42578125" style="10" customWidth="1"/>
    <col min="12041" max="12041" width="11.85546875" style="10" customWidth="1"/>
    <col min="12042" max="12047" width="10.7109375" style="10" customWidth="1"/>
    <col min="12048" max="12048" width="2.85546875" style="10" customWidth="1"/>
    <col min="12049" max="12288" width="9.140625" style="10" customWidth="1"/>
    <col min="12289" max="12289" width="3.140625" style="10" customWidth="1"/>
    <col min="12290" max="12290" width="1.7109375" style="10" customWidth="1"/>
    <col min="12291" max="12291" width="4.140625" style="10" customWidth="1"/>
    <col min="12292" max="12292" width="19.5703125" style="10" customWidth="1"/>
    <col min="12293" max="12293" width="7.140625" style="10" customWidth="1"/>
    <col min="12294" max="12294" width="11" style="10" customWidth="1"/>
    <col min="12295" max="12295" width="12.5703125" style="10" customWidth="1"/>
    <col min="12296" max="12296" width="6.42578125" style="10" customWidth="1"/>
    <col min="12297" max="12297" width="11.85546875" style="10" customWidth="1"/>
    <col min="12298" max="12303" width="10.7109375" style="10" customWidth="1"/>
    <col min="12304" max="12304" width="2.85546875" style="10" customWidth="1"/>
    <col min="12305" max="12544" width="9.140625" style="10" customWidth="1"/>
    <col min="12545" max="12545" width="3.140625" style="10" customWidth="1"/>
    <col min="12546" max="12546" width="1.7109375" style="10" customWidth="1"/>
    <col min="12547" max="12547" width="4.140625" style="10" customWidth="1"/>
    <col min="12548" max="12548" width="19.5703125" style="10" customWidth="1"/>
    <col min="12549" max="12549" width="7.140625" style="10" customWidth="1"/>
    <col min="12550" max="12550" width="11" style="10" customWidth="1"/>
    <col min="12551" max="12551" width="12.5703125" style="10" customWidth="1"/>
    <col min="12552" max="12552" width="6.42578125" style="10" customWidth="1"/>
    <col min="12553" max="12553" width="11.85546875" style="10" customWidth="1"/>
    <col min="12554" max="12559" width="10.7109375" style="10" customWidth="1"/>
    <col min="12560" max="12560" width="2.85546875" style="10" customWidth="1"/>
    <col min="12561" max="12800" width="9.140625" style="10" customWidth="1"/>
    <col min="12801" max="12801" width="3.140625" style="10" customWidth="1"/>
    <col min="12802" max="12802" width="1.7109375" style="10" customWidth="1"/>
    <col min="12803" max="12803" width="4.140625" style="10" customWidth="1"/>
    <col min="12804" max="12804" width="19.5703125" style="10" customWidth="1"/>
    <col min="12805" max="12805" width="7.140625" style="10" customWidth="1"/>
    <col min="12806" max="12806" width="11" style="10" customWidth="1"/>
    <col min="12807" max="12807" width="12.5703125" style="10" customWidth="1"/>
    <col min="12808" max="12808" width="6.42578125" style="10" customWidth="1"/>
    <col min="12809" max="12809" width="11.85546875" style="10" customWidth="1"/>
    <col min="12810" max="12815" width="10.7109375" style="10" customWidth="1"/>
    <col min="12816" max="12816" width="2.85546875" style="10" customWidth="1"/>
    <col min="12817" max="13056" width="9.140625" style="10" customWidth="1"/>
    <col min="13057" max="13057" width="3.140625" style="10" customWidth="1"/>
    <col min="13058" max="13058" width="1.7109375" style="10" customWidth="1"/>
    <col min="13059" max="13059" width="4.140625" style="10" customWidth="1"/>
    <col min="13060" max="13060" width="19.5703125" style="10" customWidth="1"/>
    <col min="13061" max="13061" width="7.140625" style="10" customWidth="1"/>
    <col min="13062" max="13062" width="11" style="10" customWidth="1"/>
    <col min="13063" max="13063" width="12.5703125" style="10" customWidth="1"/>
    <col min="13064" max="13064" width="6.42578125" style="10" customWidth="1"/>
    <col min="13065" max="13065" width="11.85546875" style="10" customWidth="1"/>
    <col min="13066" max="13071" width="10.7109375" style="10" customWidth="1"/>
    <col min="13072" max="13072" width="2.85546875" style="10" customWidth="1"/>
    <col min="13073" max="13312" width="9.140625" style="10" customWidth="1"/>
    <col min="13313" max="13313" width="3.140625" style="10" customWidth="1"/>
    <col min="13314" max="13314" width="1.7109375" style="10" customWidth="1"/>
    <col min="13315" max="13315" width="4.140625" style="10" customWidth="1"/>
    <col min="13316" max="13316" width="19.5703125" style="10" customWidth="1"/>
    <col min="13317" max="13317" width="7.140625" style="10" customWidth="1"/>
    <col min="13318" max="13318" width="11" style="10" customWidth="1"/>
    <col min="13319" max="13319" width="12.5703125" style="10" customWidth="1"/>
    <col min="13320" max="13320" width="6.42578125" style="10" customWidth="1"/>
    <col min="13321" max="13321" width="11.85546875" style="10" customWidth="1"/>
    <col min="13322" max="13327" width="10.7109375" style="10" customWidth="1"/>
    <col min="13328" max="13328" width="2.85546875" style="10" customWidth="1"/>
    <col min="13329" max="13568" width="9.140625" style="10" customWidth="1"/>
    <col min="13569" max="13569" width="3.140625" style="10" customWidth="1"/>
    <col min="13570" max="13570" width="1.7109375" style="10" customWidth="1"/>
    <col min="13571" max="13571" width="4.140625" style="10" customWidth="1"/>
    <col min="13572" max="13572" width="19.5703125" style="10" customWidth="1"/>
    <col min="13573" max="13573" width="7.140625" style="10" customWidth="1"/>
    <col min="13574" max="13574" width="11" style="10" customWidth="1"/>
    <col min="13575" max="13575" width="12.5703125" style="10" customWidth="1"/>
    <col min="13576" max="13576" width="6.42578125" style="10" customWidth="1"/>
    <col min="13577" max="13577" width="11.85546875" style="10" customWidth="1"/>
    <col min="13578" max="13583" width="10.7109375" style="10" customWidth="1"/>
    <col min="13584" max="13584" width="2.85546875" style="10" customWidth="1"/>
    <col min="13585" max="13824" width="9.140625" style="10" customWidth="1"/>
    <col min="13825" max="13825" width="3.140625" style="10" customWidth="1"/>
    <col min="13826" max="13826" width="1.7109375" style="10" customWidth="1"/>
    <col min="13827" max="13827" width="4.140625" style="10" customWidth="1"/>
    <col min="13828" max="13828" width="19.5703125" style="10" customWidth="1"/>
    <col min="13829" max="13829" width="7.140625" style="10" customWidth="1"/>
    <col min="13830" max="13830" width="11" style="10" customWidth="1"/>
    <col min="13831" max="13831" width="12.5703125" style="10" customWidth="1"/>
    <col min="13832" max="13832" width="6.42578125" style="10" customWidth="1"/>
    <col min="13833" max="13833" width="11.85546875" style="10" customWidth="1"/>
    <col min="13834" max="13839" width="10.7109375" style="10" customWidth="1"/>
    <col min="13840" max="13840" width="2.85546875" style="10" customWidth="1"/>
    <col min="13841" max="14080" width="9.140625" style="10" customWidth="1"/>
    <col min="14081" max="14081" width="3.140625" style="10" customWidth="1"/>
    <col min="14082" max="14082" width="1.7109375" style="10" customWidth="1"/>
    <col min="14083" max="14083" width="4.140625" style="10" customWidth="1"/>
    <col min="14084" max="14084" width="19.5703125" style="10" customWidth="1"/>
    <col min="14085" max="14085" width="7.140625" style="10" customWidth="1"/>
    <col min="14086" max="14086" width="11" style="10" customWidth="1"/>
    <col min="14087" max="14087" width="12.5703125" style="10" customWidth="1"/>
    <col min="14088" max="14088" width="6.42578125" style="10" customWidth="1"/>
    <col min="14089" max="14089" width="11.85546875" style="10" customWidth="1"/>
    <col min="14090" max="14095" width="10.7109375" style="10" customWidth="1"/>
    <col min="14096" max="14096" width="2.85546875" style="10" customWidth="1"/>
    <col min="14097" max="14336" width="9.140625" style="10" customWidth="1"/>
    <col min="14337" max="14337" width="3.140625" style="10" customWidth="1"/>
    <col min="14338" max="14338" width="1.7109375" style="10" customWidth="1"/>
    <col min="14339" max="14339" width="4.140625" style="10" customWidth="1"/>
    <col min="14340" max="14340" width="19.5703125" style="10" customWidth="1"/>
    <col min="14341" max="14341" width="7.140625" style="10" customWidth="1"/>
    <col min="14342" max="14342" width="11" style="10" customWidth="1"/>
    <col min="14343" max="14343" width="12.5703125" style="10" customWidth="1"/>
    <col min="14344" max="14344" width="6.42578125" style="10" customWidth="1"/>
    <col min="14345" max="14345" width="11.85546875" style="10" customWidth="1"/>
    <col min="14346" max="14351" width="10.7109375" style="10" customWidth="1"/>
    <col min="14352" max="14352" width="2.85546875" style="10" customWidth="1"/>
    <col min="14353" max="14592" width="9.140625" style="10" customWidth="1"/>
    <col min="14593" max="14593" width="3.140625" style="10" customWidth="1"/>
    <col min="14594" max="14594" width="1.7109375" style="10" customWidth="1"/>
    <col min="14595" max="14595" width="4.140625" style="10" customWidth="1"/>
    <col min="14596" max="14596" width="19.5703125" style="10" customWidth="1"/>
    <col min="14597" max="14597" width="7.140625" style="10" customWidth="1"/>
    <col min="14598" max="14598" width="11" style="10" customWidth="1"/>
    <col min="14599" max="14599" width="12.5703125" style="10" customWidth="1"/>
    <col min="14600" max="14600" width="6.42578125" style="10" customWidth="1"/>
    <col min="14601" max="14601" width="11.85546875" style="10" customWidth="1"/>
    <col min="14602" max="14607" width="10.7109375" style="10" customWidth="1"/>
    <col min="14608" max="14608" width="2.85546875" style="10" customWidth="1"/>
    <col min="14609" max="14848" width="9.140625" style="10" customWidth="1"/>
    <col min="14849" max="14849" width="3.140625" style="10" customWidth="1"/>
    <col min="14850" max="14850" width="1.7109375" style="10" customWidth="1"/>
    <col min="14851" max="14851" width="4.140625" style="10" customWidth="1"/>
    <col min="14852" max="14852" width="19.5703125" style="10" customWidth="1"/>
    <col min="14853" max="14853" width="7.140625" style="10" customWidth="1"/>
    <col min="14854" max="14854" width="11" style="10" customWidth="1"/>
    <col min="14855" max="14855" width="12.5703125" style="10" customWidth="1"/>
    <col min="14856" max="14856" width="6.42578125" style="10" customWidth="1"/>
    <col min="14857" max="14857" width="11.85546875" style="10" customWidth="1"/>
    <col min="14858" max="14863" width="10.7109375" style="10" customWidth="1"/>
    <col min="14864" max="14864" width="2.85546875" style="10" customWidth="1"/>
    <col min="14865" max="15104" width="9.140625" style="10" customWidth="1"/>
    <col min="15105" max="15105" width="3.140625" style="10" customWidth="1"/>
    <col min="15106" max="15106" width="1.7109375" style="10" customWidth="1"/>
    <col min="15107" max="15107" width="4.140625" style="10" customWidth="1"/>
    <col min="15108" max="15108" width="19.5703125" style="10" customWidth="1"/>
    <col min="15109" max="15109" width="7.140625" style="10" customWidth="1"/>
    <col min="15110" max="15110" width="11" style="10" customWidth="1"/>
    <col min="15111" max="15111" width="12.5703125" style="10" customWidth="1"/>
    <col min="15112" max="15112" width="6.42578125" style="10" customWidth="1"/>
    <col min="15113" max="15113" width="11.85546875" style="10" customWidth="1"/>
    <col min="15114" max="15119" width="10.7109375" style="10" customWidth="1"/>
    <col min="15120" max="15120" width="2.85546875" style="10" customWidth="1"/>
    <col min="15121" max="15360" width="9.140625" style="10" customWidth="1"/>
    <col min="15361" max="15361" width="3.140625" style="10" customWidth="1"/>
    <col min="15362" max="15362" width="1.7109375" style="10" customWidth="1"/>
    <col min="15363" max="15363" width="4.140625" style="10" customWidth="1"/>
    <col min="15364" max="15364" width="19.5703125" style="10" customWidth="1"/>
    <col min="15365" max="15365" width="7.140625" style="10" customWidth="1"/>
    <col min="15366" max="15366" width="11" style="10" customWidth="1"/>
    <col min="15367" max="15367" width="12.5703125" style="10" customWidth="1"/>
    <col min="15368" max="15368" width="6.42578125" style="10" customWidth="1"/>
    <col min="15369" max="15369" width="11.85546875" style="10" customWidth="1"/>
    <col min="15370" max="15375" width="10.7109375" style="10" customWidth="1"/>
    <col min="15376" max="15376" width="2.85546875" style="10" customWidth="1"/>
    <col min="15377" max="15616" width="9.140625" style="10" customWidth="1"/>
    <col min="15617" max="15617" width="3.140625" style="10" customWidth="1"/>
    <col min="15618" max="15618" width="1.7109375" style="10" customWidth="1"/>
    <col min="15619" max="15619" width="4.140625" style="10" customWidth="1"/>
    <col min="15620" max="15620" width="19.5703125" style="10" customWidth="1"/>
    <col min="15621" max="15621" width="7.140625" style="10" customWidth="1"/>
    <col min="15622" max="15622" width="11" style="10" customWidth="1"/>
    <col min="15623" max="15623" width="12.5703125" style="10" customWidth="1"/>
    <col min="15624" max="15624" width="6.42578125" style="10" customWidth="1"/>
    <col min="15625" max="15625" width="11.85546875" style="10" customWidth="1"/>
    <col min="15626" max="15631" width="10.7109375" style="10" customWidth="1"/>
    <col min="15632" max="15632" width="2.85546875" style="10" customWidth="1"/>
    <col min="15633" max="15872" width="9.140625" style="10" customWidth="1"/>
    <col min="15873" max="15873" width="3.140625" style="10" customWidth="1"/>
    <col min="15874" max="15874" width="1.7109375" style="10" customWidth="1"/>
    <col min="15875" max="15875" width="4.140625" style="10" customWidth="1"/>
    <col min="15876" max="15876" width="19.5703125" style="10" customWidth="1"/>
    <col min="15877" max="15877" width="7.140625" style="10" customWidth="1"/>
    <col min="15878" max="15878" width="11" style="10" customWidth="1"/>
    <col min="15879" max="15879" width="12.5703125" style="10" customWidth="1"/>
    <col min="15880" max="15880" width="6.42578125" style="10" customWidth="1"/>
    <col min="15881" max="15881" width="11.85546875" style="10" customWidth="1"/>
    <col min="15882" max="15887" width="10.7109375" style="10" customWidth="1"/>
    <col min="15888" max="15888" width="2.85546875" style="10" customWidth="1"/>
    <col min="15889" max="16128" width="9.140625" style="10" customWidth="1"/>
    <col min="16129" max="16129" width="3.140625" style="10" customWidth="1"/>
    <col min="16130" max="16130" width="1.7109375" style="10" customWidth="1"/>
    <col min="16131" max="16131" width="4.140625" style="10" customWidth="1"/>
    <col min="16132" max="16132" width="19.5703125" style="10" customWidth="1"/>
    <col min="16133" max="16133" width="7.140625" style="10" customWidth="1"/>
    <col min="16134" max="16134" width="11" style="10" customWidth="1"/>
    <col min="16135" max="16135" width="12.5703125" style="10" customWidth="1"/>
    <col min="16136" max="16136" width="6.42578125" style="10" customWidth="1"/>
    <col min="16137" max="16137" width="11.85546875" style="10" customWidth="1"/>
    <col min="16138" max="16143" width="10.7109375" style="10" customWidth="1"/>
    <col min="16144" max="16144" width="2.85546875" style="10" customWidth="1"/>
    <col min="16145" max="16384" width="9.140625" style="10" customWidth="1"/>
  </cols>
  <sheetData>
    <row r="1" spans="1:18" ht="15.75" x14ac:dyDescent="0.25">
      <c r="A1" s="6">
        <f t="shared" ref="A1:A39" ca="1" si="0">CELL("Row",A1)</f>
        <v>1</v>
      </c>
      <c r="B1" s="7"/>
      <c r="C1" s="8" t="s">
        <v>0</v>
      </c>
      <c r="D1" s="9"/>
      <c r="J1" s="11"/>
      <c r="K1" s="12" t="str">
        <f>[1]Прибуток!J1</f>
        <v>Озима пшениця</v>
      </c>
      <c r="O1" s="13" t="s">
        <v>1</v>
      </c>
    </row>
    <row r="2" spans="1:18" ht="23.25" customHeight="1" x14ac:dyDescent="0.25">
      <c r="A2" s="6">
        <f t="shared" ca="1" si="0"/>
        <v>2</v>
      </c>
      <c r="B2" s="7"/>
      <c r="D2" s="9"/>
      <c r="J2" s="14" t="s">
        <v>2</v>
      </c>
      <c r="N2" s="15" t="str">
        <f>[1]Прибуток!O2</f>
        <v>Частка залуч., %</v>
      </c>
      <c r="O2" s="16" t="str">
        <f>[1]Прибуток!P2</f>
        <v>Частка власн., %</v>
      </c>
    </row>
    <row r="3" spans="1:18" ht="15.75" x14ac:dyDescent="0.25">
      <c r="A3" s="6">
        <f t="shared" ca="1" si="0"/>
        <v>3</v>
      </c>
      <c r="B3" s="7"/>
      <c r="C3" s="17" t="str">
        <f>[1]Прибуток!$C$3</f>
        <v>Урожайність</v>
      </c>
      <c r="D3" s="18"/>
      <c r="E3" s="18"/>
      <c r="F3" s="1">
        <f>[1]Прибуток!E3</f>
        <v>60</v>
      </c>
      <c r="G3" s="19" t="str">
        <f>ProdUnit&amp;"/"&amp;Unit</f>
        <v>ц/га</v>
      </c>
      <c r="J3" s="20" t="s">
        <v>3</v>
      </c>
      <c r="K3" s="21"/>
      <c r="L3" s="22">
        <f>[1]Прибуток!$L$3</f>
        <v>9.0000000000000018</v>
      </c>
      <c r="M3" s="22" t="s">
        <v>4</v>
      </c>
      <c r="N3" s="190">
        <f>[1]Прибуток!O3</f>
        <v>0</v>
      </c>
      <c r="O3" s="23">
        <f>IF(L3=0,0,100%-N3)</f>
        <v>1</v>
      </c>
    </row>
    <row r="4" spans="1:18" ht="15.75" x14ac:dyDescent="0.25">
      <c r="A4" s="6">
        <f t="shared" ca="1" si="0"/>
        <v>4</v>
      </c>
      <c r="B4" s="7"/>
      <c r="C4" s="24" t="str">
        <f>[1]Прибуток!$C$4</f>
        <v>Ціна реалізації</v>
      </c>
      <c r="D4" s="25"/>
      <c r="E4" s="25"/>
      <c r="F4" s="2">
        <f>[1]Прибуток!E4</f>
        <v>11.418333333333333</v>
      </c>
      <c r="G4" s="26" t="str">
        <f>Curr&amp;"/"&amp;ProdUnit</f>
        <v>євро/ц</v>
      </c>
      <c r="J4" s="27" t="s">
        <v>5</v>
      </c>
      <c r="K4" s="28"/>
      <c r="L4" s="188">
        <f>[1]Прибуток!$L$4</f>
        <v>3</v>
      </c>
      <c r="M4" s="29" t="str">
        <f>M3</f>
        <v>люд.-год.</v>
      </c>
      <c r="N4" s="191">
        <f>[1]Прибуток!O4</f>
        <v>0.3</v>
      </c>
      <c r="O4" s="30">
        <f>IF(L4=0,0,100%-N4)</f>
        <v>0.7</v>
      </c>
    </row>
    <row r="5" spans="1:18" ht="15.75" x14ac:dyDescent="0.25">
      <c r="A5" s="6">
        <f t="shared" ca="1" si="0"/>
        <v>5</v>
      </c>
      <c r="B5" s="7"/>
      <c r="C5" s="31" t="str">
        <f>[1]Прибуток!$C$5</f>
        <v>Субсидії</v>
      </c>
      <c r="D5" s="32"/>
      <c r="E5" s="32"/>
      <c r="F5" s="3">
        <f>[1]Прибуток!E5</f>
        <v>348</v>
      </c>
      <c r="G5" s="33" t="str">
        <f>Curr&amp;"/"&amp;Unit</f>
        <v>євро/га</v>
      </c>
      <c r="J5" s="27" t="s">
        <v>6</v>
      </c>
      <c r="K5" s="34"/>
      <c r="L5" s="35">
        <f>[1]Прибуток!$L$5</f>
        <v>294.09596799999997</v>
      </c>
      <c r="M5" s="36" t="str">
        <f>Curr</f>
        <v>євро</v>
      </c>
      <c r="N5" s="191">
        <f>[1]Прибуток!O5</f>
        <v>0.2</v>
      </c>
      <c r="O5" s="30">
        <f>IF(L5=0,0,100%-N5)</f>
        <v>0.8</v>
      </c>
      <c r="R5" s="37"/>
    </row>
    <row r="6" spans="1:18" ht="15.75" x14ac:dyDescent="0.25">
      <c r="A6" s="6">
        <f t="shared" ca="1" si="0"/>
        <v>6</v>
      </c>
      <c r="B6" s="7"/>
      <c r="C6" s="38" t="str">
        <f>[1]Прибуток!$C$6</f>
        <v>Інша побічна продукція</v>
      </c>
      <c r="D6" s="39"/>
      <c r="E6" s="39"/>
      <c r="F6" s="4">
        <f>[1]Прибуток!E6</f>
        <v>0</v>
      </c>
      <c r="G6" s="40" t="str">
        <f>Curr&amp;"/"&amp;Unit</f>
        <v>євро/га</v>
      </c>
      <c r="J6" s="41" t="s">
        <v>7</v>
      </c>
      <c r="K6" s="34"/>
      <c r="L6" s="35">
        <f>[1]Прибуток!$L$6</f>
        <v>782.8659907407407</v>
      </c>
      <c r="M6" s="36" t="str">
        <f>Curr</f>
        <v>євро</v>
      </c>
      <c r="N6" s="191">
        <f>[1]Прибуток!O6</f>
        <v>0.3</v>
      </c>
      <c r="O6" s="30">
        <f>IF(L6=0,0,100%-N6)</f>
        <v>0.7</v>
      </c>
    </row>
    <row r="7" spans="1:18" ht="15.75" x14ac:dyDescent="0.25">
      <c r="A7" s="6">
        <f t="shared" ca="1" si="0"/>
        <v>7</v>
      </c>
      <c r="B7" s="7"/>
      <c r="C7" s="42" t="str">
        <f>[2]Прибуток!C7</f>
        <v>Пропорційно-змінні витрати</v>
      </c>
      <c r="D7" s="43"/>
      <c r="E7" s="43"/>
      <c r="F7" s="5">
        <f>[1]Прибуток!E7</f>
        <v>490.15994666666666</v>
      </c>
      <c r="G7" s="44" t="str">
        <f>Curr&amp;"/"&amp;Unit</f>
        <v>євро/га</v>
      </c>
      <c r="J7" s="45" t="s">
        <v>8</v>
      </c>
      <c r="K7" s="39"/>
      <c r="L7" s="189">
        <f>[1]Прибуток!$L$7</f>
        <v>1</v>
      </c>
      <c r="M7" s="46" t="s">
        <v>9</v>
      </c>
      <c r="N7" s="192">
        <f>[1]Прибуток!O7</f>
        <v>0.4</v>
      </c>
      <c r="O7" s="47">
        <f>IF(L7=0,0,100%-N7)</f>
        <v>0.6</v>
      </c>
    </row>
    <row r="8" spans="1:18" ht="16.5" thickBot="1" x14ac:dyDescent="0.3">
      <c r="A8" s="6">
        <f t="shared" ca="1" si="0"/>
        <v>8</v>
      </c>
      <c r="B8" s="7"/>
      <c r="C8" s="48"/>
    </row>
    <row r="9" spans="1:18" x14ac:dyDescent="0.2">
      <c r="A9" s="6">
        <f t="shared" ca="1" si="0"/>
        <v>9</v>
      </c>
      <c r="C9" s="49"/>
      <c r="D9" s="50"/>
      <c r="E9" s="50"/>
      <c r="F9" s="50"/>
      <c r="G9" s="50"/>
      <c r="H9" s="50"/>
      <c r="I9" s="50"/>
      <c r="J9" s="51" t="s">
        <v>10</v>
      </c>
      <c r="K9" s="52"/>
      <c r="L9" s="51" t="s">
        <v>10</v>
      </c>
      <c r="M9" s="53"/>
      <c r="N9" s="51" t="s">
        <v>11</v>
      </c>
      <c r="O9" s="54"/>
    </row>
    <row r="10" spans="1:18" x14ac:dyDescent="0.2">
      <c r="A10" s="6">
        <f t="shared" ca="1" si="0"/>
        <v>10</v>
      </c>
      <c r="C10" s="55" t="s">
        <v>12</v>
      </c>
      <c r="D10" s="56"/>
      <c r="E10" s="56"/>
      <c r="F10" s="56"/>
      <c r="G10" s="56"/>
      <c r="H10" s="56"/>
      <c r="I10" s="56"/>
      <c r="J10" s="57" t="s">
        <v>13</v>
      </c>
      <c r="K10" s="58"/>
      <c r="L10" s="57" t="s">
        <v>14</v>
      </c>
      <c r="M10" s="59"/>
      <c r="N10" s="57" t="s">
        <v>15</v>
      </c>
      <c r="O10" s="60"/>
    </row>
    <row r="11" spans="1:18" x14ac:dyDescent="0.2">
      <c r="A11" s="6">
        <f t="shared" ca="1" si="0"/>
        <v>11</v>
      </c>
      <c r="C11" s="61"/>
      <c r="D11" s="25"/>
      <c r="E11" s="25"/>
      <c r="F11" s="25"/>
      <c r="G11" s="25"/>
      <c r="H11" s="25"/>
      <c r="I11" s="25"/>
      <c r="J11" s="62" t="s">
        <v>16</v>
      </c>
      <c r="K11" s="63" t="s">
        <v>17</v>
      </c>
      <c r="L11" s="62" t="s">
        <v>16</v>
      </c>
      <c r="M11" s="63" t="s">
        <v>17</v>
      </c>
      <c r="N11" s="62" t="s">
        <v>16</v>
      </c>
      <c r="O11" s="64" t="s">
        <v>17</v>
      </c>
    </row>
    <row r="12" spans="1:18" ht="13.5" thickBot="1" x14ac:dyDescent="0.25">
      <c r="A12" s="6">
        <f t="shared" ca="1" si="0"/>
        <v>12</v>
      </c>
      <c r="C12" s="65"/>
      <c r="D12" s="66"/>
      <c r="E12" s="66"/>
      <c r="F12" s="66"/>
      <c r="G12" s="66"/>
      <c r="H12" s="66"/>
      <c r="I12" s="66"/>
      <c r="J12" s="67" t="s">
        <v>18</v>
      </c>
      <c r="K12" s="68" t="s">
        <v>19</v>
      </c>
      <c r="L12" s="67" t="s">
        <v>18</v>
      </c>
      <c r="M12" s="68" t="s">
        <v>19</v>
      </c>
      <c r="N12" s="67" t="s">
        <v>18</v>
      </c>
      <c r="O12" s="69" t="s">
        <v>19</v>
      </c>
      <c r="P12" s="25"/>
    </row>
    <row r="13" spans="1:18" ht="16.5" thickTop="1" x14ac:dyDescent="0.25">
      <c r="A13" s="6">
        <f t="shared" ca="1" si="0"/>
        <v>13</v>
      </c>
      <c r="B13" s="7"/>
      <c r="C13" s="70" t="s">
        <v>20</v>
      </c>
      <c r="D13" s="71" t="s">
        <v>21</v>
      </c>
      <c r="E13" s="72"/>
      <c r="F13" s="72"/>
      <c r="G13" s="72"/>
      <c r="H13" s="72"/>
      <c r="I13" s="72"/>
      <c r="J13" s="73">
        <f>F7</f>
        <v>490.15994666666666</v>
      </c>
      <c r="K13" s="74">
        <f>$J13</f>
        <v>490.15994666666666</v>
      </c>
      <c r="L13" s="73">
        <f t="shared" ref="L13:O17" si="1">$J13</f>
        <v>490.15994666666666</v>
      </c>
      <c r="M13" s="75">
        <f t="shared" si="1"/>
        <v>490.15994666666666</v>
      </c>
      <c r="N13" s="73">
        <f t="shared" si="1"/>
        <v>490.15994666666666</v>
      </c>
      <c r="O13" s="76">
        <f t="shared" si="1"/>
        <v>490.15994666666666</v>
      </c>
    </row>
    <row r="14" spans="1:18" ht="15.75" x14ac:dyDescent="0.25">
      <c r="A14" s="6">
        <f t="shared" ca="1" si="0"/>
        <v>14</v>
      </c>
      <c r="B14" s="7"/>
      <c r="C14" s="77" t="s">
        <v>22</v>
      </c>
      <c r="D14" s="78" t="s">
        <v>23</v>
      </c>
      <c r="E14" s="79" t="s">
        <v>24</v>
      </c>
      <c r="F14" s="79"/>
      <c r="G14" s="79"/>
      <c r="H14" s="79"/>
      <c r="I14" s="79"/>
      <c r="J14" s="80" t="s">
        <v>25</v>
      </c>
      <c r="K14" s="81">
        <f>-$F$5</f>
        <v>-348</v>
      </c>
      <c r="L14" s="80" t="s">
        <v>25</v>
      </c>
      <c r="M14" s="81">
        <f>-$F$5</f>
        <v>-348</v>
      </c>
      <c r="N14" s="80"/>
      <c r="O14" s="82">
        <f>-$F$5</f>
        <v>-348</v>
      </c>
    </row>
    <row r="15" spans="1:18" ht="15.75" x14ac:dyDescent="0.25">
      <c r="A15" s="6">
        <f t="shared" ca="1" si="0"/>
        <v>15</v>
      </c>
      <c r="B15" s="7"/>
      <c r="C15" s="83"/>
      <c r="D15" s="78" t="s">
        <v>26</v>
      </c>
      <c r="E15" s="71" t="s">
        <v>27</v>
      </c>
      <c r="F15" s="79"/>
      <c r="G15" s="79"/>
      <c r="H15" s="79"/>
      <c r="I15" s="79"/>
      <c r="J15" s="84">
        <f t="shared" ref="J15:O15" si="2">-$F$6</f>
        <v>0</v>
      </c>
      <c r="K15" s="81">
        <f t="shared" si="2"/>
        <v>0</v>
      </c>
      <c r="L15" s="84">
        <f t="shared" si="2"/>
        <v>0</v>
      </c>
      <c r="M15" s="85">
        <f t="shared" si="2"/>
        <v>0</v>
      </c>
      <c r="N15" s="86"/>
      <c r="O15" s="87">
        <f t="shared" si="2"/>
        <v>0</v>
      </c>
    </row>
    <row r="16" spans="1:18" ht="15.75" x14ac:dyDescent="0.25">
      <c r="A16" s="6">
        <f t="shared" ca="1" si="0"/>
        <v>16</v>
      </c>
      <c r="B16" s="7"/>
      <c r="C16" s="77" t="s">
        <v>28</v>
      </c>
      <c r="D16" s="88" t="s">
        <v>29</v>
      </c>
      <c r="E16" s="89" t="s">
        <v>30</v>
      </c>
      <c r="F16" s="89"/>
      <c r="G16" s="89"/>
      <c r="H16" s="90">
        <f>[1]Прибуток!$H$15</f>
        <v>0.05</v>
      </c>
      <c r="I16" s="91"/>
      <c r="J16" s="92">
        <f>$L$5*$H$16*$O$5</f>
        <v>11.763838720000001</v>
      </c>
      <c r="K16" s="93">
        <f>$J16</f>
        <v>11.763838720000001</v>
      </c>
      <c r="L16" s="92">
        <f t="shared" si="1"/>
        <v>11.763838720000001</v>
      </c>
      <c r="M16" s="94">
        <f t="shared" si="1"/>
        <v>11.763838720000001</v>
      </c>
      <c r="N16" s="80"/>
      <c r="O16" s="95"/>
    </row>
    <row r="17" spans="1:16" ht="15.75" x14ac:dyDescent="0.25">
      <c r="A17" s="6">
        <f t="shared" ca="1" si="0"/>
        <v>17</v>
      </c>
      <c r="B17" s="7"/>
      <c r="C17" s="96"/>
      <c r="D17" s="71"/>
      <c r="E17" s="89" t="s">
        <v>31</v>
      </c>
      <c r="F17" s="97"/>
      <c r="G17" s="89"/>
      <c r="H17" s="90">
        <f>[1]Прибуток!$H$16</f>
        <v>7.0000000000000007E-2</v>
      </c>
      <c r="I17" s="91"/>
      <c r="J17" s="92">
        <f>$L$5*$H$17*$N$5</f>
        <v>4.1173435520000004</v>
      </c>
      <c r="K17" s="93">
        <f>$J17</f>
        <v>4.1173435520000004</v>
      </c>
      <c r="L17" s="92">
        <f t="shared" si="1"/>
        <v>4.1173435520000004</v>
      </c>
      <c r="M17" s="94">
        <f t="shared" si="1"/>
        <v>4.1173435520000004</v>
      </c>
      <c r="N17" s="92">
        <f t="shared" si="1"/>
        <v>4.1173435520000004</v>
      </c>
      <c r="O17" s="98">
        <f t="shared" si="1"/>
        <v>4.1173435520000004</v>
      </c>
    </row>
    <row r="18" spans="1:16" ht="15.75" x14ac:dyDescent="0.25">
      <c r="A18" s="6">
        <f t="shared" ca="1" si="0"/>
        <v>18</v>
      </c>
      <c r="B18" s="7"/>
      <c r="C18" s="99" t="s">
        <v>32</v>
      </c>
      <c r="D18" s="100" t="s">
        <v>33</v>
      </c>
      <c r="E18" s="101"/>
      <c r="F18" s="101" t="str">
        <f>Unit</f>
        <v>га</v>
      </c>
      <c r="G18" s="101"/>
      <c r="H18" s="101"/>
      <c r="I18" s="102"/>
      <c r="J18" s="103">
        <f t="shared" ref="J18:O18" si="3">SUM(J13:J17)</f>
        <v>506.0411289386667</v>
      </c>
      <c r="K18" s="104">
        <f t="shared" si="3"/>
        <v>158.04112893866665</v>
      </c>
      <c r="L18" s="105">
        <f t="shared" si="3"/>
        <v>506.0411289386667</v>
      </c>
      <c r="M18" s="106">
        <f t="shared" si="3"/>
        <v>158.04112893866665</v>
      </c>
      <c r="N18" s="105">
        <f t="shared" si="3"/>
        <v>494.27729021866668</v>
      </c>
      <c r="O18" s="107">
        <f t="shared" si="3"/>
        <v>146.27729021866665</v>
      </c>
    </row>
    <row r="19" spans="1:16" ht="15.75" x14ac:dyDescent="0.25">
      <c r="A19" s="6">
        <f t="shared" ca="1" si="0"/>
        <v>19</v>
      </c>
      <c r="B19" s="7"/>
      <c r="C19" s="108"/>
      <c r="D19" s="109" t="s">
        <v>34</v>
      </c>
      <c r="E19" s="110"/>
      <c r="F19" s="111" t="str">
        <f>ProdUnit</f>
        <v>ц</v>
      </c>
      <c r="G19" s="111" t="s">
        <v>35</v>
      </c>
      <c r="H19" s="110"/>
      <c r="I19" s="112"/>
      <c r="J19" s="113">
        <f t="shared" ref="J19:O19" si="4">IF($F$3=0,0,J18/$F$3)</f>
        <v>8.4340188156444444</v>
      </c>
      <c r="K19" s="114">
        <f t="shared" si="4"/>
        <v>2.6340188156444442</v>
      </c>
      <c r="L19" s="115">
        <f t="shared" si="4"/>
        <v>8.4340188156444444</v>
      </c>
      <c r="M19" s="116">
        <f t="shared" si="4"/>
        <v>2.6340188156444442</v>
      </c>
      <c r="N19" s="115">
        <f t="shared" si="4"/>
        <v>8.237954836977778</v>
      </c>
      <c r="O19" s="117">
        <f t="shared" si="4"/>
        <v>2.4379548369777777</v>
      </c>
    </row>
    <row r="20" spans="1:16" ht="15.75" x14ac:dyDescent="0.25">
      <c r="A20" s="6">
        <f t="shared" ca="1" si="0"/>
        <v>20</v>
      </c>
      <c r="B20" s="7"/>
      <c r="C20" s="77" t="s">
        <v>28</v>
      </c>
      <c r="D20" s="78" t="s">
        <v>36</v>
      </c>
      <c r="E20" s="71" t="s">
        <v>37</v>
      </c>
      <c r="F20" s="118"/>
      <c r="G20" s="79"/>
      <c r="H20" s="119">
        <f>[1]Прибуток!$H$18</f>
        <v>10</v>
      </c>
      <c r="I20" s="118" t="str">
        <f>Curr&amp;"/люд.-год."</f>
        <v>євро/люд.-год.</v>
      </c>
      <c r="J20" s="84">
        <f>$H$20*$L$3*$O$3</f>
        <v>90.000000000000014</v>
      </c>
      <c r="K20" s="93">
        <f t="shared" ref="K20:O21" si="5">$J20</f>
        <v>90.000000000000014</v>
      </c>
      <c r="L20" s="92">
        <f t="shared" si="5"/>
        <v>90.000000000000014</v>
      </c>
      <c r="M20" s="94">
        <f t="shared" si="5"/>
        <v>90.000000000000014</v>
      </c>
      <c r="N20" s="80"/>
      <c r="O20" s="95"/>
    </row>
    <row r="21" spans="1:16" ht="15.75" x14ac:dyDescent="0.25">
      <c r="A21" s="6">
        <f t="shared" ca="1" si="0"/>
        <v>21</v>
      </c>
      <c r="B21" s="7"/>
      <c r="C21" s="96"/>
      <c r="D21" s="118"/>
      <c r="E21" s="71" t="s">
        <v>38</v>
      </c>
      <c r="F21" s="97"/>
      <c r="G21" s="89"/>
      <c r="H21" s="120">
        <f>[1]Прибуток!$H$19</f>
        <v>12</v>
      </c>
      <c r="I21" s="121" t="str">
        <f>I20</f>
        <v>євро/люд.-год.</v>
      </c>
      <c r="J21" s="122">
        <f>$L$3*$H$21*$N$3</f>
        <v>0</v>
      </c>
      <c r="K21" s="93">
        <f t="shared" si="5"/>
        <v>0</v>
      </c>
      <c r="L21" s="92">
        <f t="shared" si="5"/>
        <v>0</v>
      </c>
      <c r="M21" s="94">
        <f t="shared" si="5"/>
        <v>0</v>
      </c>
      <c r="N21" s="92"/>
      <c r="O21" s="98">
        <f t="shared" si="5"/>
        <v>0</v>
      </c>
    </row>
    <row r="22" spans="1:16" ht="15.75" x14ac:dyDescent="0.25">
      <c r="A22" s="6">
        <f t="shared" ca="1" si="0"/>
        <v>22</v>
      </c>
      <c r="B22" s="7"/>
      <c r="C22" s="99" t="s">
        <v>32</v>
      </c>
      <c r="D22" s="100" t="s">
        <v>39</v>
      </c>
      <c r="E22" s="101"/>
      <c r="F22" s="101" t="str">
        <f>Unit</f>
        <v>га</v>
      </c>
      <c r="G22" s="101"/>
      <c r="H22" s="101"/>
      <c r="I22" s="101"/>
      <c r="J22" s="103">
        <f t="shared" ref="J22:O22" si="6">J18+J20+J21</f>
        <v>596.0411289386667</v>
      </c>
      <c r="K22" s="104">
        <f t="shared" si="6"/>
        <v>248.04112893866665</v>
      </c>
      <c r="L22" s="105">
        <f t="shared" si="6"/>
        <v>596.0411289386667</v>
      </c>
      <c r="M22" s="106">
        <f t="shared" si="6"/>
        <v>248.04112893866665</v>
      </c>
      <c r="N22" s="105">
        <f t="shared" si="6"/>
        <v>494.27729021866668</v>
      </c>
      <c r="O22" s="107">
        <f t="shared" si="6"/>
        <v>146.27729021866665</v>
      </c>
    </row>
    <row r="23" spans="1:16" ht="15.75" x14ac:dyDescent="0.25">
      <c r="A23" s="6">
        <f t="shared" ca="1" si="0"/>
        <v>23</v>
      </c>
      <c r="B23" s="7"/>
      <c r="C23" s="108"/>
      <c r="D23" s="109" t="s">
        <v>40</v>
      </c>
      <c r="E23" s="110"/>
      <c r="F23" s="111" t="str">
        <f>ProdUnit</f>
        <v>ц</v>
      </c>
      <c r="G23" s="111" t="s">
        <v>41</v>
      </c>
      <c r="H23" s="110"/>
      <c r="I23" s="110"/>
      <c r="J23" s="113">
        <f t="shared" ref="J23:O23" si="7">IF($F$3=0,0,J22/$F$3)</f>
        <v>9.9340188156444444</v>
      </c>
      <c r="K23" s="114">
        <f t="shared" si="7"/>
        <v>4.1340188156444437</v>
      </c>
      <c r="L23" s="115">
        <f t="shared" si="7"/>
        <v>9.9340188156444444</v>
      </c>
      <c r="M23" s="116">
        <f t="shared" si="7"/>
        <v>4.1340188156444437</v>
      </c>
      <c r="N23" s="115">
        <f t="shared" si="7"/>
        <v>8.237954836977778</v>
      </c>
      <c r="O23" s="117">
        <f t="shared" si="7"/>
        <v>2.4379548369777777</v>
      </c>
    </row>
    <row r="24" spans="1:16" ht="15.75" x14ac:dyDescent="0.25">
      <c r="A24" s="6">
        <f t="shared" ca="1" si="0"/>
        <v>24</v>
      </c>
      <c r="B24" s="7"/>
      <c r="C24" s="77" t="s">
        <v>28</v>
      </c>
      <c r="D24" s="78" t="s">
        <v>42</v>
      </c>
      <c r="E24" s="79" t="s">
        <v>43</v>
      </c>
      <c r="F24" s="79"/>
      <c r="G24" s="123"/>
      <c r="H24" s="124">
        <f>[1]Прибуток!$H$21</f>
        <v>225</v>
      </c>
      <c r="I24" s="118" t="str">
        <f>Curr&amp;"/га"</f>
        <v>євро/га</v>
      </c>
      <c r="J24" s="84">
        <f>$H$24*$O$7*$L$7</f>
        <v>135</v>
      </c>
      <c r="K24" s="125">
        <f t="shared" ref="K24:O26" si="8">$J24</f>
        <v>135</v>
      </c>
      <c r="L24" s="84">
        <f t="shared" si="8"/>
        <v>135</v>
      </c>
      <c r="M24" s="85">
        <f t="shared" si="8"/>
        <v>135</v>
      </c>
      <c r="N24" s="126"/>
      <c r="O24" s="127"/>
    </row>
    <row r="25" spans="1:16" ht="15.75" x14ac:dyDescent="0.25">
      <c r="A25" s="6">
        <f t="shared" ca="1" si="0"/>
        <v>25</v>
      </c>
      <c r="B25" s="7"/>
      <c r="C25" s="77"/>
      <c r="D25" s="128"/>
      <c r="E25" s="129" t="s">
        <v>44</v>
      </c>
      <c r="F25" s="89"/>
      <c r="G25" s="130"/>
      <c r="H25" s="131">
        <f>[1]Прибуток!$H$22</f>
        <v>250</v>
      </c>
      <c r="I25" s="97" t="str">
        <f>Curr&amp;"/га"</f>
        <v>євро/га</v>
      </c>
      <c r="J25" s="92">
        <f>$H$25*$N$7*$L$7</f>
        <v>100</v>
      </c>
      <c r="K25" s="132">
        <f t="shared" si="8"/>
        <v>100</v>
      </c>
      <c r="L25" s="92">
        <f t="shared" si="8"/>
        <v>100</v>
      </c>
      <c r="M25" s="94">
        <f t="shared" si="8"/>
        <v>100</v>
      </c>
      <c r="N25" s="92">
        <f t="shared" si="8"/>
        <v>100</v>
      </c>
      <c r="O25" s="98">
        <f t="shared" si="8"/>
        <v>100</v>
      </c>
    </row>
    <row r="26" spans="1:16" ht="15.75" x14ac:dyDescent="0.25">
      <c r="A26" s="6">
        <f t="shared" ca="1" si="0"/>
        <v>26</v>
      </c>
      <c r="B26" s="7"/>
      <c r="C26" s="96" t="s">
        <v>28</v>
      </c>
      <c r="D26" s="71" t="s">
        <v>45</v>
      </c>
      <c r="E26" s="89"/>
      <c r="F26" s="89"/>
      <c r="G26" s="89"/>
      <c r="H26" s="131">
        <f>[1]Прибуток!$H$23</f>
        <v>0</v>
      </c>
      <c r="I26" s="97" t="str">
        <f>Curr&amp;"/"&amp;Unit</f>
        <v>євро/га</v>
      </c>
      <c r="J26" s="133">
        <f>$H$26</f>
        <v>0</v>
      </c>
      <c r="K26" s="93">
        <f t="shared" si="8"/>
        <v>0</v>
      </c>
      <c r="L26" s="92">
        <f t="shared" si="8"/>
        <v>0</v>
      </c>
      <c r="M26" s="94">
        <f t="shared" si="8"/>
        <v>0</v>
      </c>
      <c r="N26" s="80"/>
      <c r="O26" s="95"/>
      <c r="P26" s="134" t="s">
        <v>46</v>
      </c>
    </row>
    <row r="27" spans="1:16" ht="15.75" x14ac:dyDescent="0.25">
      <c r="A27" s="6">
        <f t="shared" ca="1" si="0"/>
        <v>27</v>
      </c>
      <c r="B27" s="7"/>
      <c r="C27" s="99" t="s">
        <v>32</v>
      </c>
      <c r="D27" s="100" t="s">
        <v>47</v>
      </c>
      <c r="E27" s="101"/>
      <c r="F27" s="101" t="str">
        <f>Unit</f>
        <v>га</v>
      </c>
      <c r="G27" s="101"/>
      <c r="H27" s="101"/>
      <c r="I27" s="101"/>
      <c r="J27" s="103">
        <f t="shared" ref="J27:O27" si="9">J22+J24+J25+J26</f>
        <v>831.0411289386667</v>
      </c>
      <c r="K27" s="104">
        <f t="shared" si="9"/>
        <v>483.04112893866665</v>
      </c>
      <c r="L27" s="105">
        <f t="shared" si="9"/>
        <v>831.0411289386667</v>
      </c>
      <c r="M27" s="106">
        <f t="shared" si="9"/>
        <v>483.04112893866665</v>
      </c>
      <c r="N27" s="105">
        <f t="shared" si="9"/>
        <v>594.27729021866662</v>
      </c>
      <c r="O27" s="107">
        <f t="shared" si="9"/>
        <v>246.27729021866665</v>
      </c>
    </row>
    <row r="28" spans="1:16" ht="16.5" thickBot="1" x14ac:dyDescent="0.3">
      <c r="A28" s="6">
        <f t="shared" ca="1" si="0"/>
        <v>28</v>
      </c>
      <c r="B28" s="7"/>
      <c r="C28" s="135"/>
      <c r="D28" s="136" t="s">
        <v>48</v>
      </c>
      <c r="E28" s="137"/>
      <c r="F28" s="138" t="str">
        <f>ProdUnit</f>
        <v>ц</v>
      </c>
      <c r="G28" s="138" t="s">
        <v>49</v>
      </c>
      <c r="H28" s="137"/>
      <c r="I28" s="137"/>
      <c r="J28" s="139">
        <f t="shared" ref="J28:O28" si="10">IF($F$3=0,0,J27/$F$3)</f>
        <v>13.850685482311112</v>
      </c>
      <c r="K28" s="140">
        <f t="shared" si="10"/>
        <v>8.0506854823111116</v>
      </c>
      <c r="L28" s="141">
        <f t="shared" si="10"/>
        <v>13.850685482311112</v>
      </c>
      <c r="M28" s="142">
        <f t="shared" si="10"/>
        <v>8.0506854823111116</v>
      </c>
      <c r="N28" s="141">
        <f t="shared" si="10"/>
        <v>9.904621503644444</v>
      </c>
      <c r="O28" s="143">
        <f t="shared" si="10"/>
        <v>4.1046215036444442</v>
      </c>
    </row>
    <row r="29" spans="1:16" ht="16.5" thickTop="1" x14ac:dyDescent="0.25">
      <c r="A29" s="6">
        <f t="shared" ca="1" si="0"/>
        <v>29</v>
      </c>
      <c r="B29" s="7"/>
      <c r="C29" s="77"/>
      <c r="D29" s="144" t="s">
        <v>50</v>
      </c>
      <c r="E29" s="25"/>
      <c r="F29" s="25"/>
      <c r="G29" s="25"/>
      <c r="H29" s="25"/>
      <c r="I29" s="25"/>
      <c r="J29" s="145"/>
      <c r="K29" s="145"/>
      <c r="L29" s="146"/>
      <c r="M29" s="147"/>
      <c r="N29" s="146"/>
      <c r="O29" s="148"/>
      <c r="P29" s="25"/>
    </row>
    <row r="30" spans="1:16" ht="15.75" x14ac:dyDescent="0.25">
      <c r="A30" s="6">
        <f t="shared" ca="1" si="0"/>
        <v>30</v>
      </c>
      <c r="B30" s="7"/>
      <c r="C30" s="77" t="s">
        <v>28</v>
      </c>
      <c r="D30" s="78" t="s">
        <v>51</v>
      </c>
      <c r="E30" s="71" t="s">
        <v>52</v>
      </c>
      <c r="F30" s="79"/>
      <c r="G30" s="79"/>
      <c r="H30" s="149">
        <f>[1]Прибуток!F26</f>
        <v>1047.3319814814815</v>
      </c>
      <c r="I30" s="150" t="str">
        <f>Curr&amp;"/"&amp;Unit</f>
        <v>євро/га</v>
      </c>
      <c r="J30" s="151" t="s">
        <v>53</v>
      </c>
      <c r="K30" s="152">
        <f>([1]Прибуток!I26+[1]Прибуток!L26)</f>
        <v>9.1480688664160689E-2</v>
      </c>
      <c r="L30" s="84">
        <f>H30*K30</f>
        <v>95.810650925925927</v>
      </c>
      <c r="M30" s="85">
        <f>$L30</f>
        <v>95.810650925925927</v>
      </c>
      <c r="N30" s="84">
        <f t="shared" ref="N30:O37" si="11">$L30</f>
        <v>95.810650925925927</v>
      </c>
      <c r="O30" s="87">
        <f t="shared" si="11"/>
        <v>95.810650925925927</v>
      </c>
    </row>
    <row r="31" spans="1:16" ht="15.75" x14ac:dyDescent="0.25">
      <c r="A31" s="6">
        <f t="shared" ca="1" si="0"/>
        <v>31</v>
      </c>
      <c r="B31" s="7"/>
      <c r="C31" s="96" t="s">
        <v>28</v>
      </c>
      <c r="D31" s="78" t="s">
        <v>54</v>
      </c>
      <c r="E31" s="71" t="s">
        <v>55</v>
      </c>
      <c r="F31" s="25"/>
      <c r="G31" s="79"/>
      <c r="H31" s="149">
        <f>[1]Прибуток!F27</f>
        <v>518.4</v>
      </c>
      <c r="I31" s="150" t="str">
        <f>Curr&amp;"/"&amp;Unit</f>
        <v>євро/га</v>
      </c>
      <c r="J31" s="151" t="s">
        <v>53</v>
      </c>
      <c r="K31" s="152">
        <f>([1]Прибуток!I27+[1]Прибуток!L27)</f>
        <v>0.05</v>
      </c>
      <c r="L31" s="84">
        <f>$H$31*$K$31</f>
        <v>25.92</v>
      </c>
      <c r="M31" s="94">
        <f t="shared" ref="M31:N37" si="12">$L31</f>
        <v>25.92</v>
      </c>
      <c r="N31" s="86">
        <f t="shared" si="11"/>
        <v>25.92</v>
      </c>
      <c r="O31" s="98">
        <f t="shared" si="11"/>
        <v>25.92</v>
      </c>
    </row>
    <row r="32" spans="1:16" ht="15.75" x14ac:dyDescent="0.25">
      <c r="A32" s="6">
        <f t="shared" ca="1" si="0"/>
        <v>32</v>
      </c>
      <c r="B32" s="7"/>
      <c r="C32" s="77" t="s">
        <v>28</v>
      </c>
      <c r="D32" s="88" t="s">
        <v>56</v>
      </c>
      <c r="E32" s="129" t="s">
        <v>30</v>
      </c>
      <c r="F32" s="89"/>
      <c r="G32" s="89"/>
      <c r="H32" s="90">
        <f>[1]Прибуток!$H$28</f>
        <v>0.05</v>
      </c>
      <c r="I32" s="79"/>
      <c r="J32" s="153"/>
      <c r="K32" s="153"/>
      <c r="L32" s="92">
        <f>$L$6*$O$6*$H$32</f>
        <v>27.400309675925925</v>
      </c>
      <c r="M32" s="94">
        <f t="shared" si="12"/>
        <v>27.400309675925925</v>
      </c>
      <c r="N32" s="154"/>
      <c r="O32" s="95"/>
    </row>
    <row r="33" spans="1:15" ht="15.75" x14ac:dyDescent="0.25">
      <c r="A33" s="6">
        <f t="shared" ca="1" si="0"/>
        <v>33</v>
      </c>
      <c r="B33" s="7"/>
      <c r="C33" s="96"/>
      <c r="D33" s="71"/>
      <c r="E33" s="129" t="s">
        <v>31</v>
      </c>
      <c r="F33" s="89"/>
      <c r="G33" s="89"/>
      <c r="H33" s="90">
        <f>[1]Прибуток!$H$29</f>
        <v>7.0000000000000007E-2</v>
      </c>
      <c r="I33" s="25"/>
      <c r="J33" s="153"/>
      <c r="K33" s="153"/>
      <c r="L33" s="92">
        <f>$L$6*$N$6*$H$33</f>
        <v>16.440185805555554</v>
      </c>
      <c r="M33" s="94">
        <f t="shared" si="12"/>
        <v>16.440185805555554</v>
      </c>
      <c r="N33" s="92">
        <f>$L33</f>
        <v>16.440185805555554</v>
      </c>
      <c r="O33" s="98">
        <f t="shared" si="11"/>
        <v>16.440185805555554</v>
      </c>
    </row>
    <row r="34" spans="1:15" ht="15.75" x14ac:dyDescent="0.25">
      <c r="A34" s="6">
        <f ca="1">CELL("Row",A34)</f>
        <v>34</v>
      </c>
      <c r="B34" s="7"/>
      <c r="C34" s="155" t="s">
        <v>28</v>
      </c>
      <c r="D34" s="88" t="s">
        <v>57</v>
      </c>
      <c r="E34" s="71" t="s">
        <v>37</v>
      </c>
      <c r="F34" s="89"/>
      <c r="G34" s="89"/>
      <c r="H34" s="156">
        <f>[1]Прибуток!$H$30</f>
        <v>10</v>
      </c>
      <c r="I34" s="118" t="str">
        <f>Curr&amp;"/люд.-год."</f>
        <v>євро/люд.-год.</v>
      </c>
      <c r="J34" s="91"/>
      <c r="K34" s="91"/>
      <c r="L34" s="92">
        <f>$H$34*$L$4*$O$4</f>
        <v>21</v>
      </c>
      <c r="M34" s="94">
        <f t="shared" si="12"/>
        <v>21</v>
      </c>
      <c r="N34" s="154"/>
      <c r="O34" s="95"/>
    </row>
    <row r="35" spans="1:15" ht="15.75" x14ac:dyDescent="0.25">
      <c r="A35" s="6">
        <f ca="1">CELL("Row",A35)</f>
        <v>35</v>
      </c>
      <c r="B35" s="7"/>
      <c r="C35" s="96"/>
      <c r="D35" s="157"/>
      <c r="E35" s="71" t="s">
        <v>38</v>
      </c>
      <c r="F35" s="89"/>
      <c r="G35" s="89"/>
      <c r="H35" s="156">
        <f>[1]Прибуток!$H$31</f>
        <v>12</v>
      </c>
      <c r="I35" s="97" t="str">
        <f>I34</f>
        <v>євро/люд.-год.</v>
      </c>
      <c r="J35" s="91"/>
      <c r="K35" s="91"/>
      <c r="L35" s="122">
        <f>$H$35*$L$4*$N$4</f>
        <v>10.799999999999999</v>
      </c>
      <c r="M35" s="94">
        <f t="shared" si="12"/>
        <v>10.799999999999999</v>
      </c>
      <c r="N35" s="122">
        <f t="shared" si="12"/>
        <v>10.799999999999999</v>
      </c>
      <c r="O35" s="98">
        <f t="shared" si="11"/>
        <v>10.799999999999999</v>
      </c>
    </row>
    <row r="36" spans="1:15" ht="15.75" x14ac:dyDescent="0.25">
      <c r="A36" s="6">
        <f t="shared" ca="1" si="0"/>
        <v>36</v>
      </c>
      <c r="B36" s="7"/>
      <c r="C36" s="96" t="s">
        <v>28</v>
      </c>
      <c r="D36" s="71" t="s">
        <v>58</v>
      </c>
      <c r="E36" s="79"/>
      <c r="F36" s="79"/>
      <c r="G36" s="79"/>
      <c r="H36" s="158">
        <f>[1]Прибуток!$I$32</f>
        <v>23</v>
      </c>
      <c r="I36" s="159" t="str">
        <f>Curr&amp;"/"&amp;Unit</f>
        <v>євро/га</v>
      </c>
      <c r="J36" s="153"/>
      <c r="K36" s="153"/>
      <c r="L36" s="84">
        <f>$H$36</f>
        <v>23</v>
      </c>
      <c r="M36" s="85">
        <f t="shared" si="12"/>
        <v>23</v>
      </c>
      <c r="N36" s="84">
        <f t="shared" si="12"/>
        <v>23</v>
      </c>
      <c r="O36" s="87">
        <f t="shared" si="11"/>
        <v>23</v>
      </c>
    </row>
    <row r="37" spans="1:15" ht="16.5" thickBot="1" x14ac:dyDescent="0.3">
      <c r="A37" s="6">
        <f t="shared" ca="1" si="0"/>
        <v>37</v>
      </c>
      <c r="B37" s="7"/>
      <c r="C37" s="155" t="s">
        <v>28</v>
      </c>
      <c r="D37" s="88" t="s">
        <v>59</v>
      </c>
      <c r="E37" s="160"/>
      <c r="F37" s="160"/>
      <c r="G37" s="160"/>
      <c r="H37" s="161">
        <f>[1]Прибуток!$I$33</f>
        <v>15</v>
      </c>
      <c r="I37" s="162" t="str">
        <f>Curr&amp;"/"&amp;Unit</f>
        <v>євро/га</v>
      </c>
      <c r="J37" s="163"/>
      <c r="K37" s="163"/>
      <c r="L37" s="164">
        <f>$H$37</f>
        <v>15</v>
      </c>
      <c r="M37" s="165">
        <f t="shared" si="12"/>
        <v>15</v>
      </c>
      <c r="N37" s="164">
        <f t="shared" si="12"/>
        <v>15</v>
      </c>
      <c r="O37" s="166">
        <f t="shared" si="11"/>
        <v>15</v>
      </c>
    </row>
    <row r="38" spans="1:15" ht="15.75" x14ac:dyDescent="0.25">
      <c r="A38" s="6">
        <f t="shared" ca="1" si="0"/>
        <v>38</v>
      </c>
      <c r="B38" s="7"/>
      <c r="C38" s="167" t="s">
        <v>32</v>
      </c>
      <c r="D38" s="168" t="s">
        <v>60</v>
      </c>
      <c r="E38" s="169" t="str">
        <f>Unit</f>
        <v>га</v>
      </c>
      <c r="F38" s="169"/>
      <c r="G38" s="169"/>
      <c r="H38" s="170"/>
      <c r="I38" s="170"/>
      <c r="J38" s="171"/>
      <c r="K38" s="172"/>
      <c r="L38" s="173">
        <f>SUM(L29:L37,L27)</f>
        <v>1066.4122753460742</v>
      </c>
      <c r="M38" s="174">
        <f>SUM(M29:M37,M27)</f>
        <v>718.41227534607401</v>
      </c>
      <c r="N38" s="175">
        <f>SUM(N29:N37,N27)</f>
        <v>781.24812695014816</v>
      </c>
      <c r="O38" s="176">
        <f>SUM(O29:O37,O27)</f>
        <v>433.24812695014816</v>
      </c>
    </row>
    <row r="39" spans="1:15" ht="16.5" thickBot="1" x14ac:dyDescent="0.3">
      <c r="A39" s="6">
        <f t="shared" ca="1" si="0"/>
        <v>39</v>
      </c>
      <c r="B39" s="7"/>
      <c r="C39" s="177"/>
      <c r="D39" s="178" t="s">
        <v>60</v>
      </c>
      <c r="E39" s="179" t="str">
        <f>ProdUnit</f>
        <v>ц</v>
      </c>
      <c r="F39" s="179"/>
      <c r="G39" s="179" t="s">
        <v>61</v>
      </c>
      <c r="H39" s="180"/>
      <c r="I39" s="180"/>
      <c r="J39" s="181"/>
      <c r="K39" s="181"/>
      <c r="L39" s="182">
        <f>IF($F$3=0,0,L38/$F$3)</f>
        <v>17.773537922434571</v>
      </c>
      <c r="M39" s="183">
        <f>IF($F$3=0,0,M38/$F$3)</f>
        <v>11.973537922434566</v>
      </c>
      <c r="N39" s="184">
        <f>IF($F$3=0,0,N38/$F$3)</f>
        <v>13.020802115835803</v>
      </c>
      <c r="O39" s="185">
        <f>IF($F$3=0,0,O38/$F$3)</f>
        <v>7.2208021158358031</v>
      </c>
    </row>
    <row r="40" spans="1:15" ht="15.75" x14ac:dyDescent="0.25">
      <c r="A40" s="186"/>
      <c r="B40" s="7"/>
      <c r="C40" s="10" t="s">
        <v>62</v>
      </c>
    </row>
    <row r="41" spans="1:15" ht="15.75" x14ac:dyDescent="0.25">
      <c r="B41" s="7"/>
      <c r="E41" s="187"/>
    </row>
    <row r="42" spans="1:15" ht="15.75" x14ac:dyDescent="0.25">
      <c r="B42" s="7"/>
    </row>
    <row r="43" spans="1:15" ht="15.75" x14ac:dyDescent="0.25">
      <c r="B43" s="7"/>
    </row>
    <row r="44" spans="1:15" ht="15.75" x14ac:dyDescent="0.25">
      <c r="B44" s="7"/>
    </row>
    <row r="45" spans="1:15" ht="15.75" x14ac:dyDescent="0.25">
      <c r="B45" s="7"/>
    </row>
    <row r="46" spans="1:15" ht="15.75" x14ac:dyDescent="0.25">
      <c r="B46" s="7"/>
    </row>
    <row r="47" spans="1:15" ht="15.75" x14ac:dyDescent="0.25">
      <c r="B47" s="7"/>
    </row>
    <row r="48" spans="1:15" ht="15.75" x14ac:dyDescent="0.25">
      <c r="B48" s="7"/>
    </row>
    <row r="49" spans="2:2" ht="15.75" x14ac:dyDescent="0.25">
      <c r="B49" s="7"/>
    </row>
    <row r="50" spans="2:2" ht="15.75" x14ac:dyDescent="0.25">
      <c r="B50" s="7"/>
    </row>
    <row r="51" spans="2:2" ht="15.75" x14ac:dyDescent="0.25">
      <c r="B51" s="7"/>
    </row>
    <row r="52" spans="2:2" ht="15.75" x14ac:dyDescent="0.25">
      <c r="B52" s="7"/>
    </row>
    <row r="53" spans="2:2" ht="15.75" x14ac:dyDescent="0.25">
      <c r="B53" s="7"/>
    </row>
    <row r="54" spans="2:2" ht="15.75" x14ac:dyDescent="0.25">
      <c r="B54" s="7"/>
    </row>
    <row r="55" spans="2:2" ht="15.75" x14ac:dyDescent="0.25">
      <c r="B55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Tabelle1</vt:lpstr>
    </vt:vector>
  </TitlesOfParts>
  <Company>HSWT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NOTEBOOK</cp:lastModifiedBy>
  <dcterms:created xsi:type="dcterms:W3CDTF">2020-04-02T11:04:30Z</dcterms:created>
  <dcterms:modified xsi:type="dcterms:W3CDTF">2020-04-03T07:23:27Z</dcterms:modified>
</cp:coreProperties>
</file>