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PAS MOOC\UZ-Subtitile\XLSX UZ\XLSX UZ\"/>
    </mc:Choice>
  </mc:AlternateContent>
  <bookViews>
    <workbookView xWindow="240" yWindow="30" windowWidth="20115" windowHeight="8010"/>
  </bookViews>
  <sheets>
    <sheet name="F3 Faktor to'lovi" sheetId="1" r:id="rId1"/>
  </sheets>
  <externalReferences>
    <externalReference r:id="rId2"/>
  </externalReferences>
  <definedNames>
    <definedName name="Curr">'[1]F1 MD'!$S$1</definedName>
    <definedName name="_xlnm.Print_Area" localSheetId="0">'F3 Faktor to''lovi'!$A$1:$O$33</definedName>
    <definedName name="ProdUnit">'[1]F2 Foyda'!$T$9</definedName>
    <definedName name="Unit">'[1]F1 MD'!$N$1</definedName>
  </definedNames>
  <calcPr calcId="162913" concurrentCalc="0"/>
</workbook>
</file>

<file path=xl/calcChain.xml><?xml version="1.0" encoding="utf-8"?>
<calcChain xmlns="http://schemas.openxmlformats.org/spreadsheetml/2006/main">
  <c r="L7" i="1" l="1"/>
  <c r="N7" i="1"/>
  <c r="O7" i="1"/>
  <c r="O32" i="1"/>
  <c r="F3" i="1"/>
  <c r="F4" i="1"/>
  <c r="F5" i="1"/>
  <c r="F6" i="1"/>
  <c r="J12" i="1"/>
  <c r="O12" i="1"/>
  <c r="F7" i="1"/>
  <c r="J13" i="1"/>
  <c r="O13" i="1"/>
  <c r="O15" i="1"/>
  <c r="O16" i="1"/>
  <c r="H17" i="1"/>
  <c r="O17" i="1"/>
  <c r="H18" i="1"/>
  <c r="O18" i="1"/>
  <c r="H19" i="1"/>
  <c r="O19" i="1"/>
  <c r="L5" i="1"/>
  <c r="H21" i="1"/>
  <c r="N5" i="1"/>
  <c r="O5" i="1"/>
  <c r="O21" i="1"/>
  <c r="H22" i="1"/>
  <c r="O22" i="1"/>
  <c r="L6" i="1"/>
  <c r="N6" i="1"/>
  <c r="O6" i="1"/>
  <c r="H23" i="1"/>
  <c r="O23" i="1"/>
  <c r="H24" i="1"/>
  <c r="O24" i="1"/>
  <c r="H25" i="1"/>
  <c r="L3" i="1"/>
  <c r="N3" i="1"/>
  <c r="O3" i="1"/>
  <c r="O25" i="1"/>
  <c r="H26" i="1"/>
  <c r="O26" i="1"/>
  <c r="H27" i="1"/>
  <c r="L4" i="1"/>
  <c r="N4" i="1"/>
  <c r="O4" i="1"/>
  <c r="O27" i="1"/>
  <c r="H28" i="1"/>
  <c r="O28" i="1"/>
  <c r="H30" i="1"/>
  <c r="O30" i="1"/>
  <c r="O31" i="1"/>
  <c r="O33" i="1"/>
  <c r="N32" i="1"/>
  <c r="N12" i="1"/>
  <c r="N13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31" i="1"/>
  <c r="N33" i="1"/>
  <c r="M32" i="1"/>
  <c r="M12" i="1"/>
  <c r="M13" i="1"/>
  <c r="M15" i="1"/>
  <c r="M16" i="1"/>
  <c r="M17" i="1"/>
  <c r="M18" i="1"/>
  <c r="M19" i="1"/>
  <c r="M21" i="1"/>
  <c r="M22" i="1"/>
  <c r="M23" i="1"/>
  <c r="M24" i="1"/>
  <c r="M26" i="1"/>
  <c r="M28" i="1"/>
  <c r="H29" i="1"/>
  <c r="M29" i="1"/>
  <c r="M30" i="1"/>
  <c r="M31" i="1"/>
  <c r="M33" i="1"/>
  <c r="L32" i="1"/>
  <c r="L12" i="1"/>
  <c r="L13" i="1"/>
  <c r="L15" i="1"/>
  <c r="L16" i="1"/>
  <c r="L17" i="1"/>
  <c r="L18" i="1"/>
  <c r="L19" i="1"/>
  <c r="L21" i="1"/>
  <c r="L22" i="1"/>
  <c r="L23" i="1"/>
  <c r="L24" i="1"/>
  <c r="L29" i="1"/>
  <c r="L30" i="1"/>
  <c r="L31" i="1"/>
  <c r="L33" i="1"/>
  <c r="K32" i="1"/>
  <c r="K12" i="1"/>
  <c r="K13" i="1"/>
  <c r="K15" i="1"/>
  <c r="K16" i="1"/>
  <c r="K17" i="1"/>
  <c r="K18" i="1"/>
  <c r="K19" i="1"/>
  <c r="K22" i="1"/>
  <c r="K24" i="1"/>
  <c r="K25" i="1"/>
  <c r="K26" i="1"/>
  <c r="K27" i="1"/>
  <c r="K28" i="1"/>
  <c r="K29" i="1"/>
  <c r="K30" i="1"/>
  <c r="K31" i="1"/>
  <c r="K33" i="1"/>
  <c r="J32" i="1"/>
  <c r="J15" i="1"/>
  <c r="J16" i="1"/>
  <c r="J17" i="1"/>
  <c r="J18" i="1"/>
  <c r="J19" i="1"/>
  <c r="J25" i="1"/>
  <c r="J26" i="1"/>
  <c r="J27" i="1"/>
  <c r="J28" i="1"/>
  <c r="J29" i="1"/>
  <c r="J30" i="1"/>
  <c r="J31" i="1"/>
  <c r="J33" i="1"/>
  <c r="A33" i="1"/>
  <c r="G32" i="1"/>
  <c r="A32" i="1"/>
  <c r="G31" i="1"/>
  <c r="A31" i="1"/>
  <c r="I30" i="1"/>
  <c r="A30" i="1"/>
  <c r="I29" i="1"/>
  <c r="A29" i="1"/>
  <c r="I28" i="1"/>
  <c r="A28" i="1"/>
  <c r="I27" i="1"/>
  <c r="A27" i="1"/>
  <c r="I26" i="1"/>
  <c r="A26" i="1"/>
  <c r="I25" i="1"/>
  <c r="A25" i="1"/>
  <c r="A24" i="1"/>
  <c r="A23" i="1"/>
  <c r="A22" i="1"/>
  <c r="A21" i="1"/>
  <c r="A20" i="1"/>
  <c r="I19" i="1"/>
  <c r="A19" i="1"/>
  <c r="I18" i="1"/>
  <c r="A18" i="1"/>
  <c r="I17" i="1"/>
  <c r="A17" i="1"/>
  <c r="A16" i="1"/>
  <c r="A15" i="1"/>
  <c r="A14" i="1"/>
  <c r="A13" i="1"/>
  <c r="A12" i="1"/>
  <c r="O11" i="1"/>
  <c r="N11" i="1"/>
  <c r="M11" i="1"/>
  <c r="L11" i="1"/>
  <c r="K11" i="1"/>
  <c r="J11" i="1"/>
  <c r="A11" i="1"/>
  <c r="A10" i="1"/>
  <c r="A9" i="1"/>
  <c r="A8" i="1"/>
  <c r="G7" i="1"/>
  <c r="C7" i="1"/>
  <c r="A7" i="1"/>
  <c r="M6" i="1"/>
  <c r="G6" i="1"/>
  <c r="C6" i="1"/>
  <c r="A6" i="1"/>
  <c r="M5" i="1"/>
  <c r="G5" i="1"/>
  <c r="C5" i="1"/>
  <c r="A5" i="1"/>
  <c r="M4" i="1"/>
  <c r="G4" i="1"/>
  <c r="C4" i="1"/>
  <c r="A4" i="1"/>
  <c r="G3" i="1"/>
  <c r="C3" i="1"/>
  <c r="A3" i="1"/>
  <c r="A2" i="1"/>
  <c r="E1" i="1"/>
  <c r="A1" i="1"/>
</calcChain>
</file>

<file path=xl/sharedStrings.xml><?xml version="1.0" encoding="utf-8"?>
<sst xmlns="http://schemas.openxmlformats.org/spreadsheetml/2006/main" count="87" uniqueCount="51">
  <si>
    <t>Faktor qoplanishi:</t>
  </si>
  <si>
    <r>
      <t>ts</t>
    </r>
    <r>
      <rPr>
        <sz val="10"/>
        <rFont val="Arial"/>
        <family val="2"/>
      </rPr>
      <t>-tsentner</t>
    </r>
  </si>
  <si>
    <r>
      <t>ga</t>
    </r>
    <r>
      <rPr>
        <sz val="10"/>
        <rFont val="Arial"/>
        <family val="2"/>
      </rPr>
      <t>-gektar</t>
    </r>
  </si>
  <si>
    <t>&lt; Forma 3 &gt;</t>
  </si>
  <si>
    <t>Faktordan foydalanish:</t>
  </si>
  <si>
    <t>Boshqa-%</t>
  </si>
  <si>
    <t>Shaxsiy-%</t>
  </si>
  <si>
    <t>Ish (Ish.chiqarish)</t>
  </si>
  <si>
    <t>IKs</t>
  </si>
  <si>
    <t>Umumiy ishlar</t>
  </si>
  <si>
    <t>Aylanma vositalar</t>
  </si>
  <si>
    <t>Asosiy vositalar</t>
  </si>
  <si>
    <t>Foy. yaroqli yer</t>
  </si>
  <si>
    <t>ga</t>
  </si>
  <si>
    <t>Holatlar</t>
  </si>
  <si>
    <t>Kapital</t>
  </si>
  <si>
    <t>Ish</t>
  </si>
  <si>
    <t xml:space="preserve">Yer </t>
  </si>
  <si>
    <t>Umumiy</t>
  </si>
  <si>
    <t>Shaxsiy</t>
  </si>
  <si>
    <t>+</t>
  </si>
  <si>
    <t>I/ch maxsulot samrasi (I/chiq.+jum.qo'shimcha max. sam. va mukofot)</t>
  </si>
  <si>
    <t>–</t>
  </si>
  <si>
    <t>Proportsional o'zgaruvchan xarajatlar (MD dan)</t>
  </si>
  <si>
    <t>O'zg.mas va um. xaraj. (matreial xaraj.kapital, ish, yer faktorilarisiz):</t>
  </si>
  <si>
    <t>Texnika:</t>
  </si>
  <si>
    <t>Amortisatsiya, sug'urta va hakazo</t>
  </si>
  <si>
    <t>Bino:</t>
  </si>
  <si>
    <t>Amotisatsiya, material yordam va hakazo</t>
  </si>
  <si>
    <t>Uyushmalar / boshqa o'zg.mas max. xarajatlar</t>
  </si>
  <si>
    <t>Proportsional umumiy xaraj. (ishdan bo'lak)</t>
  </si>
  <si>
    <t>boshqa foydalanish xarajatlari</t>
  </si>
  <si>
    <t>Faktor xarajatlar:</t>
  </si>
  <si>
    <t>Aylanma vositalar:</t>
  </si>
  <si>
    <t>Shaxs.kap.uchun.% ulushi olish</t>
  </si>
  <si>
    <t>–-</t>
  </si>
  <si>
    <t>Chetdan kel.kap.uchun % to'lash</t>
  </si>
  <si>
    <t>Assosiy vositalar:</t>
  </si>
  <si>
    <t>Ish (Ish. chiqarish):</t>
  </si>
  <si>
    <t>Oilaviy IK - ga ish haqi</t>
  </si>
  <si>
    <t>Chetdan kel.uchun ish haqi</t>
  </si>
  <si>
    <t>Umum. Ishlar</t>
  </si>
  <si>
    <t>Yer maydoni</t>
  </si>
  <si>
    <t>Shaxs. dala uchun ijara haqi olish</t>
  </si>
  <si>
    <t>O'zga dala uchun ijara haqi to'lash</t>
  </si>
  <si>
    <t>=</t>
  </si>
  <si>
    <t>Faktor qoplanishi</t>
  </si>
  <si>
    <t>har</t>
  </si>
  <si>
    <t>/</t>
  </si>
  <si>
    <t>Faktorlardan foydalanishning miqdori</t>
  </si>
  <si>
    <t>faktor birligi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</si>
</sst>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.00;\-#,##0.00;;@"/>
    <numFmt numFmtId="165" formatCode="0%;\-0%;;@"/>
    <numFmt numFmtId="166" formatCode="0%\ ;\-0%\ ;;"/>
    <numFmt numFmtId="167" formatCode="#,##0;\-#,##0;;@"/>
    <numFmt numFmtId="168" formatCode="0.0%;\-0.0%;;@"/>
    <numFmt numFmtId="169" formatCode="#,##0.0;\-#,##0.0;;@"/>
    <numFmt numFmtId="170" formatCode="0_)"/>
    <numFmt numFmtId="171" formatCode="0.0%;\-0.0%;;"/>
    <numFmt numFmtId="172" formatCode="#,##0\ ;\-#,##0\ ;;"/>
    <numFmt numFmtId="173" formatCode="#,##0.0\ ;\-#,##0.0\ ;;"/>
    <numFmt numFmtId="174" formatCode="#,##0.00\ ;\-#,##0.00\ ;;"/>
    <numFmt numFmtId="175" formatCode="#,##0.000\ ;\-#,##0.000\ ;;"/>
    <numFmt numFmtId="176" formatCode="#,##0.00\ [$€-407];\-#,##0.00\ [$€-407]"/>
    <numFmt numFmtId="177" formatCode="0.0;\-0.0;;@"/>
    <numFmt numFmtId="178" formatCode="\+* #,##0\ ;\-* #,##0\ ;;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2"/>
      <name val="Arial"/>
      <family val="2"/>
      <charset val="204"/>
    </font>
    <font>
      <sz val="9"/>
      <name val="Arial"/>
      <family val="2"/>
    </font>
    <font>
      <sz val="15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7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double">
        <color indexed="8"/>
      </top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/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hair">
        <color indexed="8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ck">
        <color rgb="FFFF0000"/>
      </right>
      <top style="hair">
        <color indexed="8"/>
      </top>
      <bottom/>
      <diagonal/>
    </border>
    <border>
      <left style="thick">
        <color rgb="FFFF0000"/>
      </left>
      <right/>
      <top style="thick">
        <color rgb="FFFF0000"/>
      </top>
      <bottom style="hair">
        <color indexed="8"/>
      </bottom>
      <diagonal/>
    </border>
    <border>
      <left/>
      <right/>
      <top style="thick">
        <color rgb="FFFF0000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ck">
        <color rgb="FFFF0000"/>
      </top>
      <bottom style="hair">
        <color indexed="8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hair">
        <color indexed="8"/>
      </bottom>
      <diagonal/>
    </border>
  </borders>
  <cellStyleXfs count="22">
    <xf numFmtId="0" fontId="0" fillId="0" borderId="0"/>
    <xf numFmtId="9" fontId="9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4" borderId="0" applyNumberFormat="0" applyFont="0" applyBorder="0" applyAlignment="0">
      <protection locked="0"/>
    </xf>
    <xf numFmtId="176" fontId="1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0" fontId="8" fillId="0" borderId="0" applyNumberFormat="0" applyFill="0" applyBorder="0" applyProtection="0">
      <alignment horizontal="left" vertical="top"/>
    </xf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8" fontId="7" fillId="0" borderId="0" applyFont="0" applyFill="0" applyBorder="0" applyAlignment="0" applyProtection="0"/>
  </cellStyleXfs>
  <cellXfs count="172">
    <xf numFmtId="0" fontId="0" fillId="0" borderId="0" xfId="0"/>
    <xf numFmtId="0" fontId="2" fillId="0" borderId="1" xfId="0" applyFont="1" applyBorder="1" applyProtection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</xf>
    <xf numFmtId="0" fontId="5" fillId="0" borderId="0" xfId="0" applyFont="1" applyProtection="1">
      <protection locked="0"/>
    </xf>
    <xf numFmtId="0" fontId="4" fillId="0" borderId="0" xfId="0" applyFont="1" applyProtection="1"/>
    <xf numFmtId="0" fontId="1" fillId="0" borderId="0" xfId="0" applyFont="1" applyProtection="1">
      <protection locked="0"/>
    </xf>
    <xf numFmtId="0" fontId="6" fillId="0" borderId="0" xfId="0" applyFont="1" applyProtection="1"/>
    <xf numFmtId="0" fontId="8" fillId="0" borderId="0" xfId="2" quotePrefix="1" applyFont="1" applyBorder="1" applyAlignment="1" applyProtection="1">
      <alignment horizontal="right" vertical="center"/>
    </xf>
    <xf numFmtId="0" fontId="8" fillId="0" borderId="0" xfId="0" quotePrefix="1" applyFont="1" applyAlignment="1" applyProtection="1">
      <alignment horizontal="left"/>
    </xf>
    <xf numFmtId="0" fontId="0" fillId="0" borderId="2" xfId="0" quotePrefix="1" applyBorder="1" applyAlignment="1" applyProtection="1">
      <alignment horizontal="center"/>
    </xf>
    <xf numFmtId="0" fontId="0" fillId="0" borderId="3" xfId="0" quotePrefix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Protection="1">
      <protection locked="0"/>
    </xf>
    <xf numFmtId="164" fontId="1" fillId="2" borderId="5" xfId="0" applyNumberFormat="1" applyFont="1" applyFill="1" applyBorder="1" applyProtection="1"/>
    <xf numFmtId="0" fontId="1" fillId="0" borderId="6" xfId="0" applyFont="1" applyBorder="1" applyAlignment="1" applyProtection="1">
      <alignment horizontal="left"/>
    </xf>
    <xf numFmtId="0" fontId="0" fillId="0" borderId="7" xfId="0" quotePrefix="1" applyBorder="1" applyAlignment="1" applyProtection="1">
      <alignment horizontal="left"/>
    </xf>
    <xf numFmtId="4" fontId="0" fillId="0" borderId="8" xfId="0" applyNumberFormat="1" applyBorder="1" applyProtection="1">
      <protection locked="0"/>
    </xf>
    <xf numFmtId="164" fontId="0" fillId="0" borderId="8" xfId="0" applyNumberFormat="1" applyBorder="1" applyProtection="1"/>
    <xf numFmtId="4" fontId="0" fillId="0" borderId="9" xfId="0" applyNumberFormat="1" applyBorder="1" applyProtection="1"/>
    <xf numFmtId="165" fontId="1" fillId="2" borderId="10" xfId="1" applyNumberFormat="1" applyFont="1" applyFill="1" applyBorder="1" applyProtection="1"/>
    <xf numFmtId="166" fontId="1" fillId="0" borderId="11" xfId="1" applyNumberFormat="1" applyFont="1" applyBorder="1" applyProtection="1"/>
    <xf numFmtId="0" fontId="1" fillId="0" borderId="12" xfId="0" applyFont="1" applyBorder="1" applyProtection="1"/>
    <xf numFmtId="0" fontId="1" fillId="0" borderId="0" xfId="0" applyFont="1" applyBorder="1" applyProtection="1">
      <protection locked="0"/>
    </xf>
    <xf numFmtId="164" fontId="7" fillId="2" borderId="0" xfId="2" applyNumberFormat="1" applyFill="1" applyBorder="1" applyProtection="1"/>
    <xf numFmtId="0" fontId="1" fillId="0" borderId="13" xfId="0" applyFont="1" applyBorder="1" applyProtection="1"/>
    <xf numFmtId="0" fontId="0" fillId="0" borderId="14" xfId="0" applyBorder="1" applyProtection="1"/>
    <xf numFmtId="0" fontId="0" fillId="0" borderId="15" xfId="0" applyNumberFormat="1" applyBorder="1" applyProtection="1">
      <protection locked="0"/>
    </xf>
    <xf numFmtId="164" fontId="0" fillId="2" borderId="15" xfId="0" applyNumberFormat="1" applyFill="1" applyBorder="1" applyProtection="1"/>
    <xf numFmtId="3" fontId="0" fillId="0" borderId="16" xfId="0" applyNumberFormat="1" applyBorder="1" applyProtection="1"/>
    <xf numFmtId="165" fontId="1" fillId="2" borderId="17" xfId="1" applyNumberFormat="1" applyFont="1" applyFill="1" applyBorder="1" applyProtection="1"/>
    <xf numFmtId="166" fontId="1" fillId="0" borderId="18" xfId="1" applyNumberFormat="1" applyFont="1" applyBorder="1" applyProtection="1"/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Protection="1">
      <protection locked="0"/>
    </xf>
    <xf numFmtId="164" fontId="1" fillId="2" borderId="8" xfId="0" applyNumberFormat="1" applyFont="1" applyFill="1" applyBorder="1" applyProtection="1"/>
    <xf numFmtId="0" fontId="1" fillId="0" borderId="9" xfId="0" applyFont="1" applyBorder="1" applyAlignment="1" applyProtection="1">
      <alignment horizontal="left"/>
    </xf>
    <xf numFmtId="3" fontId="0" fillId="0" borderId="15" xfId="0" applyNumberFormat="1" applyBorder="1" applyProtection="1">
      <protection locked="0"/>
    </xf>
    <xf numFmtId="164" fontId="0" fillId="0" borderId="15" xfId="0" applyNumberFormat="1" applyBorder="1" applyProtection="1"/>
    <xf numFmtId="0" fontId="1" fillId="0" borderId="19" xfId="0" applyFont="1" applyBorder="1" applyAlignment="1" applyProtection="1">
      <alignment horizontal="left"/>
    </xf>
    <xf numFmtId="0" fontId="1" fillId="0" borderId="20" xfId="0" applyFont="1" applyBorder="1" applyProtection="1">
      <protection locked="0"/>
    </xf>
    <xf numFmtId="164" fontId="1" fillId="2" borderId="20" xfId="0" applyNumberFormat="1" applyFont="1" applyFill="1" applyBorder="1" applyProtection="1"/>
    <xf numFmtId="0" fontId="1" fillId="0" borderId="21" xfId="0" applyFont="1" applyBorder="1" applyProtection="1"/>
    <xf numFmtId="0" fontId="0" fillId="0" borderId="14" xfId="0" applyBorder="1" applyAlignment="1" applyProtection="1">
      <alignment horizontal="left"/>
    </xf>
    <xf numFmtId="0" fontId="1" fillId="0" borderId="22" xfId="0" quotePrefix="1" applyFont="1" applyBorder="1" applyAlignment="1" applyProtection="1">
      <alignment horizontal="left"/>
    </xf>
    <xf numFmtId="0" fontId="1" fillId="0" borderId="23" xfId="0" applyFont="1" applyBorder="1" applyProtection="1">
      <protection locked="0"/>
    </xf>
    <xf numFmtId="164" fontId="1" fillId="2" borderId="23" xfId="0" applyNumberFormat="1" applyFont="1" applyFill="1" applyBorder="1" applyProtection="1"/>
    <xf numFmtId="0" fontId="1" fillId="0" borderId="24" xfId="0" applyFont="1" applyBorder="1" applyAlignment="1" applyProtection="1">
      <alignment horizontal="left"/>
    </xf>
    <xf numFmtId="0" fontId="1" fillId="0" borderId="19" xfId="0" applyFont="1" applyBorder="1" applyProtection="1"/>
    <xf numFmtId="3" fontId="0" fillId="0" borderId="20" xfId="0" applyNumberFormat="1" applyBorder="1" applyProtection="1">
      <protection locked="0"/>
    </xf>
    <xf numFmtId="164" fontId="0" fillId="2" borderId="20" xfId="0" applyNumberFormat="1" applyFill="1" applyBorder="1" applyProtection="1"/>
    <xf numFmtId="3" fontId="0" fillId="0" borderId="21" xfId="0" applyNumberFormat="1" applyBorder="1" applyProtection="1"/>
    <xf numFmtId="165" fontId="1" fillId="2" borderId="25" xfId="1" applyNumberFormat="1" applyFont="1" applyFill="1" applyBorder="1" applyProtection="1"/>
    <xf numFmtId="166" fontId="1" fillId="0" borderId="26" xfId="1" applyNumberFormat="1" applyFont="1" applyBorder="1" applyProtection="1"/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27" xfId="0" applyFont="1" applyBorder="1" applyAlignment="1" applyProtection="1">
      <alignment horizontal="centerContinuous"/>
    </xf>
    <xf numFmtId="0" fontId="8" fillId="0" borderId="28" xfId="0" applyFont="1" applyBorder="1" applyAlignment="1" applyProtection="1">
      <alignment horizontal="centerContinuous"/>
    </xf>
    <xf numFmtId="0" fontId="1" fillId="0" borderId="27" xfId="0" applyFont="1" applyBorder="1" applyAlignment="1" applyProtection="1">
      <alignment horizontal="centerContinuous"/>
    </xf>
    <xf numFmtId="0" fontId="1" fillId="0" borderId="28" xfId="0" applyFont="1" applyBorder="1" applyAlignment="1" applyProtection="1">
      <alignment horizontal="centerContinuous"/>
    </xf>
    <xf numFmtId="0" fontId="1" fillId="0" borderId="29" xfId="0" quotePrefix="1" applyFont="1" applyBorder="1" applyAlignment="1" applyProtection="1">
      <alignment horizontal="left"/>
    </xf>
    <xf numFmtId="0" fontId="1" fillId="0" borderId="29" xfId="0" applyFont="1" applyBorder="1" applyProtection="1">
      <protection locked="0"/>
    </xf>
    <xf numFmtId="164" fontId="1" fillId="0" borderId="30" xfId="0" applyNumberFormat="1" applyFont="1" applyBorder="1" applyAlignment="1" applyProtection="1"/>
    <xf numFmtId="164" fontId="1" fillId="0" borderId="31" xfId="0" applyNumberFormat="1" applyFont="1" applyBorder="1" applyAlignment="1" applyProtection="1"/>
    <xf numFmtId="0" fontId="1" fillId="0" borderId="32" xfId="0" quotePrefix="1" applyFont="1" applyBorder="1" applyAlignment="1" applyProtection="1">
      <alignment horizontal="left"/>
    </xf>
    <xf numFmtId="0" fontId="1" fillId="0" borderId="32" xfId="0" applyFont="1" applyBorder="1" applyProtection="1">
      <protection locked="0"/>
    </xf>
    <xf numFmtId="164" fontId="1" fillId="0" borderId="33" xfId="0" applyNumberFormat="1" applyFont="1" applyBorder="1" applyProtection="1"/>
    <xf numFmtId="164" fontId="1" fillId="0" borderId="34" xfId="0" applyNumberFormat="1" applyFont="1" applyBorder="1" applyProtection="1"/>
    <xf numFmtId="0" fontId="5" fillId="0" borderId="0" xfId="0" quotePrefix="1" applyFont="1" applyBorder="1" applyAlignment="1" applyProtection="1">
      <alignment horizontal="left"/>
    </xf>
    <xf numFmtId="164" fontId="1" fillId="0" borderId="27" xfId="0" applyNumberFormat="1" applyFont="1" applyBorder="1" applyProtection="1">
      <protection locked="0"/>
    </xf>
    <xf numFmtId="164" fontId="1" fillId="0" borderId="28" xfId="0" applyNumberFormat="1" applyFont="1" applyBorder="1" applyProtection="1">
      <protection locked="0"/>
    </xf>
    <xf numFmtId="0" fontId="1" fillId="0" borderId="35" xfId="0" applyFont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6" xfId="0" quotePrefix="1" applyFont="1" applyBorder="1" applyAlignment="1" applyProtection="1">
      <alignment horizontal="left"/>
    </xf>
    <xf numFmtId="0" fontId="1" fillId="0" borderId="36" xfId="0" applyFont="1" applyBorder="1" applyProtection="1">
      <protection locked="0"/>
    </xf>
    <xf numFmtId="164" fontId="1" fillId="2" borderId="36" xfId="0" applyNumberFormat="1" applyFont="1" applyFill="1" applyBorder="1" applyAlignment="1" applyProtection="1"/>
    <xf numFmtId="164" fontId="1" fillId="0" borderId="37" xfId="0" applyNumberFormat="1" applyFont="1" applyBorder="1" applyProtection="1"/>
    <xf numFmtId="164" fontId="1" fillId="0" borderId="38" xfId="0" applyNumberFormat="1" applyFont="1" applyBorder="1" applyProtection="1"/>
    <xf numFmtId="164" fontId="1" fillId="0" borderId="37" xfId="0" applyNumberFormat="1" applyFont="1" applyFill="1" applyBorder="1" applyProtection="1"/>
    <xf numFmtId="164" fontId="1" fillId="0" borderId="38" xfId="0" applyNumberFormat="1" applyFont="1" applyFill="1" applyBorder="1" applyProtection="1"/>
    <xf numFmtId="0" fontId="1" fillId="0" borderId="23" xfId="0" applyFont="1" applyBorder="1" applyAlignment="1" applyProtection="1">
      <alignment horizontal="left"/>
    </xf>
    <xf numFmtId="167" fontId="1" fillId="2" borderId="23" xfId="0" applyNumberFormat="1" applyFont="1" applyFill="1" applyBorder="1" applyAlignment="1" applyProtection="1"/>
    <xf numFmtId="0" fontId="1" fillId="0" borderId="23" xfId="0" quotePrefix="1" applyFont="1" applyBorder="1" applyAlignment="1" applyProtection="1">
      <alignment horizontal="left"/>
    </xf>
    <xf numFmtId="164" fontId="1" fillId="0" borderId="39" xfId="0" applyNumberFormat="1" applyFont="1" applyBorder="1" applyAlignment="1" applyProtection="1">
      <alignment horizontal="right"/>
    </xf>
    <xf numFmtId="164" fontId="1" fillId="0" borderId="40" xfId="0" applyNumberFormat="1" applyFont="1" applyBorder="1" applyAlignment="1" applyProtection="1">
      <alignment horizontal="right"/>
    </xf>
    <xf numFmtId="164" fontId="1" fillId="0" borderId="39" xfId="0" applyNumberFormat="1" applyFont="1" applyBorder="1" applyProtection="1"/>
    <xf numFmtId="164" fontId="1" fillId="0" borderId="40" xfId="0" applyNumberFormat="1" applyFont="1" applyBorder="1" applyProtection="1"/>
    <xf numFmtId="0" fontId="5" fillId="0" borderId="0" xfId="0" applyFont="1" applyBorder="1" applyAlignment="1" applyProtection="1">
      <alignment horizontal="left"/>
    </xf>
    <xf numFmtId="0" fontId="10" fillId="0" borderId="32" xfId="0" applyFont="1" applyBorder="1" applyProtection="1"/>
    <xf numFmtId="168" fontId="1" fillId="2" borderId="32" xfId="1" applyNumberFormat="1" applyFont="1" applyFill="1" applyBorder="1" applyProtection="1"/>
    <xf numFmtId="0" fontId="5" fillId="0" borderId="32" xfId="0" applyFont="1" applyBorder="1" applyAlignment="1" applyProtection="1">
      <alignment horizontal="center"/>
      <protection locked="0"/>
    </xf>
    <xf numFmtId="164" fontId="1" fillId="0" borderId="33" xfId="0" applyNumberFormat="1" applyFont="1" applyBorder="1" applyAlignment="1" applyProtection="1">
      <alignment horizontal="right"/>
    </xf>
    <xf numFmtId="164" fontId="1" fillId="0" borderId="34" xfId="0" applyNumberFormat="1" applyFont="1" applyBorder="1" applyAlignment="1" applyProtection="1">
      <alignment horizontal="right"/>
    </xf>
    <xf numFmtId="0" fontId="1" fillId="0" borderId="32" xfId="0" applyFont="1" applyBorder="1" applyAlignment="1" applyProtection="1">
      <alignment horizontal="left"/>
      <protection locked="0"/>
    </xf>
    <xf numFmtId="0" fontId="2" fillId="0" borderId="36" xfId="0" quotePrefix="1" applyFont="1" applyBorder="1" applyAlignment="1" applyProtection="1">
      <alignment horizontal="left"/>
    </xf>
    <xf numFmtId="0" fontId="1" fillId="0" borderId="36" xfId="0" quotePrefix="1" applyFont="1" applyBorder="1" applyAlignment="1" applyProtection="1">
      <alignment horizontal="left"/>
      <protection locked="0"/>
    </xf>
    <xf numFmtId="168" fontId="1" fillId="2" borderId="36" xfId="1" applyNumberFormat="1" applyFont="1" applyFill="1" applyBorder="1" applyProtection="1"/>
    <xf numFmtId="0" fontId="5" fillId="0" borderId="36" xfId="0" applyFont="1" applyBorder="1" applyAlignment="1" applyProtection="1">
      <alignment horizontal="center"/>
      <protection locked="0"/>
    </xf>
    <xf numFmtId="164" fontId="1" fillId="0" borderId="37" xfId="0" applyNumberFormat="1" applyFont="1" applyBorder="1" applyAlignment="1" applyProtection="1">
      <alignment horizontal="right"/>
    </xf>
    <xf numFmtId="0" fontId="1" fillId="0" borderId="41" xfId="0" applyFont="1" applyBorder="1" applyAlignment="1" applyProtection="1">
      <alignment horizontal="left"/>
    </xf>
    <xf numFmtId="0" fontId="10" fillId="0" borderId="36" xfId="0" quotePrefix="1" applyFont="1" applyBorder="1" applyAlignment="1" applyProtection="1">
      <alignment horizontal="left"/>
    </xf>
    <xf numFmtId="164" fontId="1" fillId="0" borderId="38" xfId="0" applyNumberFormat="1" applyFont="1" applyBorder="1" applyAlignment="1" applyProtection="1">
      <alignment horizontal="right"/>
    </xf>
    <xf numFmtId="0" fontId="1" fillId="0" borderId="42" xfId="0" applyFont="1" applyBorder="1" applyProtection="1">
      <protection locked="0"/>
    </xf>
    <xf numFmtId="0" fontId="2" fillId="0" borderId="23" xfId="0" applyFont="1" applyBorder="1" applyAlignment="1" applyProtection="1">
      <alignment horizontal="left"/>
    </xf>
    <xf numFmtId="168" fontId="1" fillId="2" borderId="23" xfId="1" applyNumberFormat="1" applyFont="1" applyFill="1" applyBorder="1" applyProtection="1"/>
    <xf numFmtId="0" fontId="5" fillId="0" borderId="23" xfId="0" applyFont="1" applyBorder="1" applyAlignment="1" applyProtection="1">
      <alignment horizontal="center"/>
      <protection locked="0"/>
    </xf>
    <xf numFmtId="0" fontId="1" fillId="0" borderId="32" xfId="0" quotePrefix="1" applyFont="1" applyBorder="1" applyAlignment="1" applyProtection="1">
      <alignment horizontal="left"/>
      <protection locked="0"/>
    </xf>
    <xf numFmtId="169" fontId="1" fillId="2" borderId="32" xfId="0" applyNumberFormat="1" applyFont="1" applyFill="1" applyBorder="1" applyAlignment="1" applyProtection="1"/>
    <xf numFmtId="169" fontId="1" fillId="2" borderId="36" xfId="0" applyNumberFormat="1" applyFont="1" applyFill="1" applyBorder="1" applyProtection="1"/>
    <xf numFmtId="170" fontId="1" fillId="0" borderId="36" xfId="0" quotePrefix="1" applyNumberFormat="1" applyFont="1" applyBorder="1" applyAlignment="1" applyProtection="1">
      <alignment horizontal="left"/>
    </xf>
    <xf numFmtId="0" fontId="1" fillId="0" borderId="42" xfId="0" applyFont="1" applyBorder="1" applyAlignment="1" applyProtection="1">
      <protection locked="0"/>
    </xf>
    <xf numFmtId="0" fontId="1" fillId="0" borderId="23" xfId="0" quotePrefix="1" applyFont="1" applyBorder="1" applyAlignment="1" applyProtection="1">
      <alignment horizontal="left"/>
      <protection locked="0"/>
    </xf>
    <xf numFmtId="164" fontId="1" fillId="2" borderId="23" xfId="0" applyNumberFormat="1" applyFont="1" applyFill="1" applyBorder="1" applyAlignment="1" applyProtection="1"/>
    <xf numFmtId="0" fontId="1" fillId="0" borderId="0" xfId="0" applyFont="1" applyBorder="1" applyAlignment="1" applyProtection="1">
      <alignment horizontal="left"/>
    </xf>
    <xf numFmtId="0" fontId="2" fillId="0" borderId="32" xfId="0" applyFont="1" applyBorder="1" applyProtection="1"/>
    <xf numFmtId="0" fontId="1" fillId="0" borderId="32" xfId="0" applyFont="1" applyBorder="1" applyAlignment="1" applyProtection="1">
      <alignment horizontal="right"/>
      <protection locked="0"/>
    </xf>
    <xf numFmtId="167" fontId="1" fillId="2" borderId="32" xfId="0" applyNumberFormat="1" applyFont="1" applyFill="1" applyBorder="1" applyAlignment="1" applyProtection="1"/>
    <xf numFmtId="0" fontId="2" fillId="0" borderId="36" xfId="3" quotePrefix="1" applyFont="1" applyBorder="1" applyAlignment="1" applyProtection="1">
      <alignment horizontal="left"/>
    </xf>
    <xf numFmtId="0" fontId="1" fillId="0" borderId="36" xfId="3" applyFont="1" applyBorder="1" applyProtection="1">
      <protection locked="0"/>
    </xf>
    <xf numFmtId="0" fontId="1" fillId="0" borderId="36" xfId="3" quotePrefix="1" applyFont="1" applyBorder="1" applyAlignment="1" applyProtection="1">
      <alignment horizontal="right"/>
    </xf>
    <xf numFmtId="0" fontId="1" fillId="0" borderId="36" xfId="3" applyFont="1" applyBorder="1" applyProtection="1"/>
    <xf numFmtId="0" fontId="8" fillId="0" borderId="43" xfId="0" applyFont="1" applyBorder="1" applyAlignment="1" applyProtection="1">
      <alignment horizontal="centerContinuous"/>
    </xf>
    <xf numFmtId="0" fontId="8" fillId="0" borderId="44" xfId="0" applyFont="1" applyBorder="1" applyAlignment="1" applyProtection="1">
      <alignment horizontal="centerContinuous"/>
      <protection locked="0"/>
    </xf>
    <xf numFmtId="0" fontId="8" fillId="0" borderId="45" xfId="0" applyFont="1" applyBorder="1" applyAlignment="1" applyProtection="1">
      <alignment horizontal="centerContinuous"/>
    </xf>
    <xf numFmtId="0" fontId="8" fillId="0" borderId="46" xfId="0" applyFont="1" applyBorder="1" applyAlignment="1" applyProtection="1">
      <alignment horizontal="centerContinuous"/>
      <protection locked="0"/>
    </xf>
    <xf numFmtId="0" fontId="8" fillId="0" borderId="47" xfId="0" applyFont="1" applyBorder="1" applyAlignment="1" applyProtection="1">
      <alignment horizontal="centerContinuous"/>
      <protection locked="0"/>
    </xf>
    <xf numFmtId="0" fontId="8" fillId="0" borderId="48" xfId="0" applyFont="1" applyBorder="1" applyAlignment="1" applyProtection="1">
      <alignment horizontal="centerContinuous"/>
      <protection locked="0"/>
    </xf>
    <xf numFmtId="0" fontId="8" fillId="0" borderId="49" xfId="0" applyFont="1" applyBorder="1" applyAlignment="1" applyProtection="1">
      <alignment horizontal="centerContinuous"/>
    </xf>
    <xf numFmtId="0" fontId="1" fillId="0" borderId="49" xfId="0" applyFont="1" applyBorder="1" applyAlignment="1" applyProtection="1">
      <alignment horizontal="centerContinuous"/>
    </xf>
    <xf numFmtId="0" fontId="1" fillId="0" borderId="50" xfId="0" applyFont="1" applyBorder="1" applyAlignment="1" applyProtection="1">
      <alignment horizontal="center"/>
    </xf>
    <xf numFmtId="164" fontId="1" fillId="0" borderId="51" xfId="0" applyNumberFormat="1" applyFont="1" applyBorder="1" applyAlignment="1" applyProtection="1"/>
    <xf numFmtId="0" fontId="1" fillId="0" borderId="52" xfId="0" applyFont="1" applyBorder="1" applyAlignment="1" applyProtection="1">
      <alignment horizontal="center"/>
    </xf>
    <xf numFmtId="164" fontId="1" fillId="0" borderId="53" xfId="0" applyNumberFormat="1" applyFont="1" applyBorder="1" applyProtection="1"/>
    <xf numFmtId="0" fontId="1" fillId="0" borderId="48" xfId="0" applyFont="1" applyBorder="1" applyAlignment="1" applyProtection="1">
      <alignment horizontal="center"/>
      <protection locked="0"/>
    </xf>
    <xf numFmtId="164" fontId="1" fillId="0" borderId="49" xfId="0" applyNumberFormat="1" applyFont="1" applyBorder="1" applyProtection="1">
      <protection locked="0"/>
    </xf>
    <xf numFmtId="0" fontId="1" fillId="0" borderId="48" xfId="0" applyFont="1" applyBorder="1" applyAlignment="1" applyProtection="1">
      <alignment horizontal="center"/>
    </xf>
    <xf numFmtId="164" fontId="1" fillId="0" borderId="54" xfId="0" applyNumberFormat="1" applyFont="1" applyFill="1" applyBorder="1" applyProtection="1"/>
    <xf numFmtId="0" fontId="1" fillId="0" borderId="55" xfId="0" applyFont="1" applyBorder="1" applyAlignment="1" applyProtection="1">
      <alignment horizontal="center"/>
    </xf>
    <xf numFmtId="0" fontId="1" fillId="0" borderId="56" xfId="0" applyFont="1" applyBorder="1" applyAlignment="1" applyProtection="1">
      <alignment horizontal="center"/>
    </xf>
    <xf numFmtId="164" fontId="1" fillId="0" borderId="57" xfId="0" applyNumberFormat="1" applyFont="1" applyBorder="1" applyProtection="1"/>
    <xf numFmtId="164" fontId="1" fillId="0" borderId="54" xfId="0" applyNumberFormat="1" applyFont="1" applyBorder="1" applyProtection="1"/>
    <xf numFmtId="0" fontId="1" fillId="0" borderId="58" xfId="0" applyFont="1" applyBorder="1" applyAlignment="1" applyProtection="1">
      <alignment horizontal="center"/>
      <protection locked="0"/>
    </xf>
    <xf numFmtId="164" fontId="1" fillId="0" borderId="53" xfId="0" applyNumberFormat="1" applyFont="1" applyBorder="1" applyAlignment="1" applyProtection="1">
      <alignment horizontal="right"/>
    </xf>
    <xf numFmtId="0" fontId="1" fillId="0" borderId="59" xfId="0" applyFont="1" applyBorder="1" applyAlignment="1" applyProtection="1">
      <alignment horizontal="center"/>
    </xf>
    <xf numFmtId="0" fontId="1" fillId="0" borderId="60" xfId="3" quotePrefix="1" applyFont="1" applyBorder="1" applyAlignment="1" applyProtection="1">
      <alignment horizontal="left"/>
    </xf>
    <xf numFmtId="0" fontId="1" fillId="0" borderId="60" xfId="3" applyFont="1" applyBorder="1" applyProtection="1">
      <protection locked="0"/>
    </xf>
    <xf numFmtId="0" fontId="1" fillId="0" borderId="60" xfId="3" quotePrefix="1" applyFont="1" applyBorder="1" applyAlignment="1" applyProtection="1">
      <alignment horizontal="right"/>
    </xf>
    <xf numFmtId="0" fontId="1" fillId="0" borderId="60" xfId="3" applyFont="1" applyBorder="1" applyProtection="1"/>
    <xf numFmtId="0" fontId="1" fillId="0" borderId="60" xfId="0" applyFont="1" applyBorder="1" applyProtection="1">
      <protection locked="0"/>
    </xf>
    <xf numFmtId="171" fontId="1" fillId="0" borderId="61" xfId="1" applyNumberFormat="1" applyFont="1" applyBorder="1" applyProtection="1"/>
    <xf numFmtId="171" fontId="1" fillId="0" borderId="62" xfId="1" applyNumberFormat="1" applyFont="1" applyBorder="1" applyProtection="1"/>
    <xf numFmtId="164" fontId="1" fillId="0" borderId="61" xfId="0" applyNumberFormat="1" applyFont="1" applyBorder="1" applyProtection="1"/>
    <xf numFmtId="164" fontId="1" fillId="0" borderId="62" xfId="0" applyNumberFormat="1" applyFont="1" applyBorder="1" applyProtection="1"/>
    <xf numFmtId="164" fontId="1" fillId="0" borderId="63" xfId="0" applyNumberFormat="1" applyFont="1" applyBorder="1" applyProtection="1"/>
    <xf numFmtId="0" fontId="1" fillId="0" borderId="0" xfId="0" applyFont="1" applyBorder="1" applyAlignment="1" applyProtection="1">
      <alignment horizontal="left"/>
      <protection locked="0"/>
    </xf>
    <xf numFmtId="0" fontId="2" fillId="0" borderId="41" xfId="0" applyFont="1" applyBorder="1" applyAlignment="1" applyProtection="1">
      <alignment horizontal="left"/>
    </xf>
    <xf numFmtId="0" fontId="1" fillId="0" borderId="41" xfId="0" applyFont="1" applyBorder="1" applyProtection="1">
      <protection locked="0"/>
    </xf>
    <xf numFmtId="0" fontId="1" fillId="0" borderId="41" xfId="0" quotePrefix="1" applyFont="1" applyBorder="1" applyAlignment="1" applyProtection="1">
      <alignment horizontal="right"/>
      <protection locked="0"/>
    </xf>
    <xf numFmtId="167" fontId="1" fillId="2" borderId="41" xfId="0" applyNumberFormat="1" applyFont="1" applyFill="1" applyBorder="1" applyAlignment="1" applyProtection="1"/>
    <xf numFmtId="0" fontId="1" fillId="0" borderId="41" xfId="0" quotePrefix="1" applyFont="1" applyBorder="1" applyAlignment="1" applyProtection="1">
      <alignment horizontal="left"/>
    </xf>
    <xf numFmtId="164" fontId="1" fillId="0" borderId="64" xfId="0" applyNumberFormat="1" applyFont="1" applyBorder="1" applyProtection="1"/>
    <xf numFmtId="164" fontId="1" fillId="0" borderId="65" xfId="0" applyNumberFormat="1" applyFont="1" applyBorder="1" applyProtection="1"/>
    <xf numFmtId="164" fontId="1" fillId="0" borderId="64" xfId="0" applyNumberFormat="1" applyFont="1" applyBorder="1" applyAlignment="1" applyProtection="1">
      <alignment horizontal="right"/>
    </xf>
    <xf numFmtId="164" fontId="1" fillId="0" borderId="66" xfId="0" applyNumberFormat="1" applyFont="1" applyBorder="1" applyAlignment="1" applyProtection="1">
      <alignment horizontal="right"/>
    </xf>
    <xf numFmtId="0" fontId="1" fillId="0" borderId="67" xfId="0" applyFont="1" applyBorder="1" applyAlignment="1" applyProtection="1">
      <alignment horizontal="center"/>
    </xf>
    <xf numFmtId="0" fontId="1" fillId="0" borderId="68" xfId="3" quotePrefix="1" applyFont="1" applyBorder="1" applyAlignment="1" applyProtection="1">
      <alignment horizontal="left"/>
    </xf>
    <xf numFmtId="0" fontId="1" fillId="0" borderId="68" xfId="3" applyFont="1" applyBorder="1" applyProtection="1">
      <protection locked="0"/>
    </xf>
    <xf numFmtId="0" fontId="1" fillId="0" borderId="68" xfId="3" applyFont="1" applyBorder="1" applyAlignment="1" applyProtection="1">
      <alignment horizontal="right"/>
    </xf>
    <xf numFmtId="0" fontId="1" fillId="0" borderId="68" xfId="3" applyFont="1" applyBorder="1" applyProtection="1"/>
    <xf numFmtId="0" fontId="1" fillId="0" borderId="68" xfId="0" applyFont="1" applyBorder="1" applyProtection="1">
      <protection locked="0"/>
    </xf>
    <xf numFmtId="164" fontId="1" fillId="0" borderId="69" xfId="0" applyNumberFormat="1" applyFont="1" applyBorder="1" applyProtection="1"/>
    <xf numFmtId="164" fontId="1" fillId="0" borderId="70" xfId="0" applyNumberFormat="1" applyFont="1" applyBorder="1" applyProtection="1"/>
    <xf numFmtId="164" fontId="1" fillId="0" borderId="71" xfId="0" applyNumberFormat="1" applyFont="1" applyBorder="1" applyProtection="1"/>
  </cellXfs>
  <cellStyles count="22">
    <cellStyle name="AAbstand" xfId="4"/>
    <cellStyle name="Dez0" xfId="5"/>
    <cellStyle name="Dez1" xfId="6"/>
    <cellStyle name="Dez2" xfId="7"/>
    <cellStyle name="Dez3" xfId="8"/>
    <cellStyle name="DlgBackground" xfId="9"/>
    <cellStyle name="Edit" xfId="10"/>
    <cellStyle name="Euro" xfId="11"/>
    <cellStyle name="LookUpText" xfId="12"/>
    <cellStyle name="Prozent" xfId="1" builtinId="5"/>
    <cellStyle name="Standard" xfId="0" builtinId="0"/>
    <cellStyle name="Standard_Mafru_Mod" xfId="3"/>
    <cellStyle name="Standard_Weizen" xfId="2"/>
    <cellStyle name="TabFont" xfId="13"/>
    <cellStyle name="Überschrift" xfId="14"/>
    <cellStyle name="Ueb1" xfId="15"/>
    <cellStyle name="Ueb2" xfId="16"/>
    <cellStyle name="Ueb3" xfId="17"/>
    <cellStyle name="Ueb4" xfId="18"/>
    <cellStyle name="VarDez1" xfId="19"/>
    <cellStyle name="VarDez2" xfId="20"/>
    <cellStyle name="VarDez2+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03%20Marktfruchtbau%20Usbek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arija"/>
      <sheetName val="Matn"/>
      <sheetName val="F1 MD"/>
      <sheetName val="F1a O'g'itlash"/>
      <sheetName val="F1b MaXaraj"/>
      <sheetName val="MaXarIzoh"/>
      <sheetName val="F2 Foyda"/>
      <sheetName val="F3 Faktor to'lovi"/>
      <sheetName val="F4 Chegara"/>
      <sheetName val="F5Tahlil"/>
    </sheetNames>
    <sheetDataSet>
      <sheetData sheetId="0"/>
      <sheetData sheetId="1"/>
      <sheetData sheetId="2">
        <row r="1">
          <cell r="N1" t="str">
            <v>ga</v>
          </cell>
          <cell r="S1" t="str">
            <v>€</v>
          </cell>
        </row>
      </sheetData>
      <sheetData sheetId="3"/>
      <sheetData sheetId="4"/>
      <sheetData sheetId="5"/>
      <sheetData sheetId="6">
        <row r="1">
          <cell r="I1" t="str">
            <v>Kuzgi Bug'doy</v>
          </cell>
        </row>
        <row r="3">
          <cell r="C3" t="str">
            <v>Hosil</v>
          </cell>
          <cell r="E3">
            <v>60</v>
          </cell>
          <cell r="L3">
            <v>9.0000000000000018</v>
          </cell>
          <cell r="O3">
            <v>0</v>
          </cell>
        </row>
        <row r="4">
          <cell r="C4" t="str">
            <v>Narxi (o'rtacha)</v>
          </cell>
          <cell r="E4">
            <v>11.418333333333333</v>
          </cell>
          <cell r="L4">
            <v>3</v>
          </cell>
          <cell r="O4">
            <v>0.3</v>
          </cell>
        </row>
        <row r="5">
          <cell r="C5" t="str">
            <v>Yer mukofoti</v>
          </cell>
          <cell r="E5">
            <v>348</v>
          </cell>
          <cell r="L5">
            <v>294.09596799999997</v>
          </cell>
          <cell r="O5">
            <v>0.2</v>
          </cell>
        </row>
        <row r="6">
          <cell r="C6" t="str">
            <v xml:space="preserve">Boshqa qo'shim. i/ch </v>
          </cell>
          <cell r="L6">
            <v>782.8659907407407</v>
          </cell>
          <cell r="O6">
            <v>0.3</v>
          </cell>
        </row>
        <row r="7">
          <cell r="C7" t="str">
            <v>Proport. o'zg.chan xarajatlar</v>
          </cell>
          <cell r="E7">
            <v>490.15994666666666</v>
          </cell>
          <cell r="L7">
            <v>1</v>
          </cell>
          <cell r="O7">
            <v>0.4</v>
          </cell>
        </row>
        <row r="9">
          <cell r="T9" t="str">
            <v>ts</v>
          </cell>
        </row>
        <row r="15">
          <cell r="H15">
            <v>0.05</v>
          </cell>
        </row>
        <row r="16">
          <cell r="H16">
            <v>7.0000000000000007E-2</v>
          </cell>
        </row>
        <row r="18">
          <cell r="H18">
            <v>10</v>
          </cell>
        </row>
        <row r="19">
          <cell r="H19">
            <v>12</v>
          </cell>
        </row>
        <row r="21">
          <cell r="H21">
            <v>225</v>
          </cell>
        </row>
        <row r="22">
          <cell r="H22">
            <v>250</v>
          </cell>
        </row>
        <row r="26">
          <cell r="P26">
            <v>95.810650925925927</v>
          </cell>
        </row>
        <row r="27">
          <cell r="P27">
            <v>25.92</v>
          </cell>
        </row>
        <row r="28">
          <cell r="H28">
            <v>0.05</v>
          </cell>
        </row>
        <row r="29">
          <cell r="H29">
            <v>7.0000000000000007E-2</v>
          </cell>
        </row>
        <row r="30">
          <cell r="H30">
            <v>10</v>
          </cell>
        </row>
        <row r="31">
          <cell r="H31">
            <v>12</v>
          </cell>
        </row>
        <row r="32">
          <cell r="I32">
            <v>23</v>
          </cell>
        </row>
        <row r="33">
          <cell r="I33">
            <v>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34"/>
  <sheetViews>
    <sheetView showGridLines="0" tabSelected="1" zoomScaleNormal="100" workbookViewId="0">
      <selection activeCell="P25" sqref="P25"/>
    </sheetView>
  </sheetViews>
  <sheetFormatPr baseColWidth="10" defaultColWidth="11.42578125" defaultRowHeight="15" x14ac:dyDescent="0.2"/>
  <cols>
    <col min="1" max="1" width="3.140625" style="6" customWidth="1"/>
    <col min="2" max="2" width="1.7109375" style="2" customWidth="1"/>
    <col min="3" max="3" width="4.140625" style="6" customWidth="1"/>
    <col min="4" max="4" width="16.42578125" style="6" customWidth="1"/>
    <col min="5" max="5" width="7.140625" style="6" customWidth="1"/>
    <col min="6" max="6" width="11" style="6" customWidth="1"/>
    <col min="7" max="7" width="8.85546875" style="6" customWidth="1"/>
    <col min="8" max="8" width="6.42578125" style="6" bestFit="1" customWidth="1"/>
    <col min="9" max="9" width="8" style="6" bestFit="1" customWidth="1"/>
    <col min="10" max="15" width="10.7109375" style="6" customWidth="1"/>
    <col min="16" max="16384" width="11.42578125" style="6"/>
  </cols>
  <sheetData>
    <row r="1" spans="1:15" ht="15.75" x14ac:dyDescent="0.25">
      <c r="A1" s="1">
        <f t="shared" ref="A1:A33" ca="1" si="0">CELL("Row",A1)</f>
        <v>1</v>
      </c>
      <c r="C1" s="3" t="s">
        <v>0</v>
      </c>
      <c r="D1" s="4"/>
      <c r="E1" s="5" t="str">
        <f>'[1]F2 Foyda'!$I$1</f>
        <v>Kuzgi Bug'doy</v>
      </c>
      <c r="H1" s="7" t="s">
        <v>1</v>
      </c>
      <c r="J1" s="7" t="s">
        <v>2</v>
      </c>
      <c r="O1" s="8" t="s">
        <v>3</v>
      </c>
    </row>
    <row r="2" spans="1:15" x14ac:dyDescent="0.2">
      <c r="A2" s="1">
        <f t="shared" ca="1" si="0"/>
        <v>2</v>
      </c>
      <c r="J2" s="9" t="s">
        <v>4</v>
      </c>
      <c r="N2" s="10" t="s">
        <v>5</v>
      </c>
      <c r="O2" s="11" t="s">
        <v>6</v>
      </c>
    </row>
    <row r="3" spans="1:15" x14ac:dyDescent="0.2">
      <c r="A3" s="1">
        <f t="shared" ca="1" si="0"/>
        <v>3</v>
      </c>
      <c r="C3" s="12" t="str">
        <f>'[1]F2 Foyda'!$C$3</f>
        <v>Hosil</v>
      </c>
      <c r="D3" s="13"/>
      <c r="E3" s="13"/>
      <c r="F3" s="14">
        <f>'[1]F2 Foyda'!E3</f>
        <v>60</v>
      </c>
      <c r="G3" s="15" t="str">
        <f>ProdUnit&amp;"/"&amp;Unit</f>
        <v>ts/ga</v>
      </c>
      <c r="J3" s="16" t="s">
        <v>7</v>
      </c>
      <c r="K3" s="17"/>
      <c r="L3" s="18">
        <f>'[1]F2 Foyda'!$L$3</f>
        <v>9.0000000000000018</v>
      </c>
      <c r="M3" s="19" t="s">
        <v>8</v>
      </c>
      <c r="N3" s="20">
        <f>'[1]F2 Foyda'!O3</f>
        <v>0</v>
      </c>
      <c r="O3" s="21">
        <f>IF(L3=0,0,100%-N3)</f>
        <v>1</v>
      </c>
    </row>
    <row r="4" spans="1:15" x14ac:dyDescent="0.2">
      <c r="A4" s="1">
        <f t="shared" ca="1" si="0"/>
        <v>4</v>
      </c>
      <c r="C4" s="22" t="str">
        <f>'[1]F2 Foyda'!$C$4</f>
        <v>Narxi (o'rtacha)</v>
      </c>
      <c r="D4" s="23"/>
      <c r="E4" s="23"/>
      <c r="F4" s="24">
        <f>'[1]F2 Foyda'!E4</f>
        <v>11.418333333333333</v>
      </c>
      <c r="G4" s="25" t="str">
        <f>Curr&amp;"/"&amp;ProdUnit</f>
        <v>€/ts</v>
      </c>
      <c r="J4" s="26" t="s">
        <v>9</v>
      </c>
      <c r="K4" s="27"/>
      <c r="L4" s="28">
        <f>'[1]F2 Foyda'!$L$4</f>
        <v>3</v>
      </c>
      <c r="M4" s="29" t="str">
        <f>Curr</f>
        <v>€</v>
      </c>
      <c r="N4" s="30">
        <f>'[1]F2 Foyda'!O4</f>
        <v>0.3</v>
      </c>
      <c r="O4" s="31">
        <f>IF(L4=0,0,100%-N4)</f>
        <v>0.7</v>
      </c>
    </row>
    <row r="5" spans="1:15" x14ac:dyDescent="0.2">
      <c r="A5" s="1">
        <f t="shared" ca="1" si="0"/>
        <v>5</v>
      </c>
      <c r="C5" s="32" t="str">
        <f>'[1]F2 Foyda'!$C$5</f>
        <v>Yer mukofoti</v>
      </c>
      <c r="D5" s="33"/>
      <c r="E5" s="33"/>
      <c r="F5" s="34">
        <f>'[1]F2 Foyda'!E5</f>
        <v>348</v>
      </c>
      <c r="G5" s="35" t="str">
        <f>Curr&amp;"/"&amp;Unit</f>
        <v>€/ga</v>
      </c>
      <c r="J5" s="26" t="s">
        <v>10</v>
      </c>
      <c r="K5" s="36"/>
      <c r="L5" s="37">
        <f>'[1]F2 Foyda'!$L$5</f>
        <v>294.09596799999997</v>
      </c>
      <c r="M5" s="29" t="str">
        <f>Curr</f>
        <v>€</v>
      </c>
      <c r="N5" s="30">
        <f>'[1]F2 Foyda'!O5</f>
        <v>0.2</v>
      </c>
      <c r="O5" s="31">
        <f>IF(L5=0,0,100%-N5)</f>
        <v>0.8</v>
      </c>
    </row>
    <row r="6" spans="1:15" x14ac:dyDescent="0.2">
      <c r="A6" s="1">
        <f t="shared" ca="1" si="0"/>
        <v>6</v>
      </c>
      <c r="C6" s="38" t="str">
        <f>'[1]F2 Foyda'!$C$6</f>
        <v xml:space="preserve">Boshqa qo'shim. i/ch </v>
      </c>
      <c r="D6" s="39"/>
      <c r="E6" s="39"/>
      <c r="F6" s="40">
        <f>'[1]F2 Foyda'!E6</f>
        <v>0</v>
      </c>
      <c r="G6" s="41" t="str">
        <f>Curr&amp;"/"&amp;Unit</f>
        <v>€/ga</v>
      </c>
      <c r="J6" s="42" t="s">
        <v>11</v>
      </c>
      <c r="K6" s="36"/>
      <c r="L6" s="37">
        <f>'[1]F2 Foyda'!$L$6</f>
        <v>782.8659907407407</v>
      </c>
      <c r="M6" s="29" t="str">
        <f>Curr</f>
        <v>€</v>
      </c>
      <c r="N6" s="30">
        <f>'[1]F2 Foyda'!O6</f>
        <v>0.3</v>
      </c>
      <c r="O6" s="31">
        <f>IF(L6=0,0,100%-N6)</f>
        <v>0.7</v>
      </c>
    </row>
    <row r="7" spans="1:15" x14ac:dyDescent="0.2">
      <c r="A7" s="1">
        <f t="shared" ca="1" si="0"/>
        <v>7</v>
      </c>
      <c r="C7" s="43" t="str">
        <f>'[1]F2 Foyda'!$C$7</f>
        <v>Proport. o'zg.chan xarajatlar</v>
      </c>
      <c r="D7" s="44"/>
      <c r="E7" s="44"/>
      <c r="F7" s="45">
        <f>'[1]F2 Foyda'!E7</f>
        <v>490.15994666666666</v>
      </c>
      <c r="G7" s="46" t="str">
        <f>Curr&amp;"/"&amp;Unit</f>
        <v>€/ga</v>
      </c>
      <c r="J7" s="47" t="s">
        <v>12</v>
      </c>
      <c r="K7" s="48"/>
      <c r="L7" s="49">
        <f>'[1]F2 Foyda'!$L$7</f>
        <v>1</v>
      </c>
      <c r="M7" s="50" t="s">
        <v>13</v>
      </c>
      <c r="N7" s="51">
        <f>'[1]F2 Foyda'!O7</f>
        <v>0.4</v>
      </c>
      <c r="O7" s="52">
        <f>IF(L7=0,0,100%-N7)</f>
        <v>0.6</v>
      </c>
    </row>
    <row r="8" spans="1:15" ht="15.75" thickBot="1" x14ac:dyDescent="0.25">
      <c r="A8" s="1">
        <f t="shared" ca="1" si="0"/>
        <v>8</v>
      </c>
    </row>
    <row r="9" spans="1:15" ht="15.75" thickTop="1" x14ac:dyDescent="0.2">
      <c r="A9" s="1">
        <f t="shared" ca="1" si="0"/>
        <v>9</v>
      </c>
      <c r="C9" s="120" t="s">
        <v>14</v>
      </c>
      <c r="D9" s="121"/>
      <c r="E9" s="121"/>
      <c r="F9" s="121"/>
      <c r="G9" s="121"/>
      <c r="H9" s="121"/>
      <c r="I9" s="121"/>
      <c r="J9" s="122" t="s">
        <v>15</v>
      </c>
      <c r="K9" s="123"/>
      <c r="L9" s="122" t="s">
        <v>16</v>
      </c>
      <c r="M9" s="123"/>
      <c r="N9" s="122" t="s">
        <v>17</v>
      </c>
      <c r="O9" s="124"/>
    </row>
    <row r="10" spans="1:15" x14ac:dyDescent="0.2">
      <c r="A10" s="1">
        <f t="shared" ca="1" si="0"/>
        <v>10</v>
      </c>
      <c r="C10" s="125"/>
      <c r="D10" s="53"/>
      <c r="E10" s="53"/>
      <c r="F10" s="53"/>
      <c r="G10" s="53"/>
      <c r="H10" s="53"/>
      <c r="I10" s="53"/>
      <c r="J10" s="54" t="s">
        <v>18</v>
      </c>
      <c r="K10" s="55" t="s">
        <v>19</v>
      </c>
      <c r="L10" s="54" t="s">
        <v>18</v>
      </c>
      <c r="M10" s="55" t="s">
        <v>19</v>
      </c>
      <c r="N10" s="54" t="s">
        <v>18</v>
      </c>
      <c r="O10" s="126" t="s">
        <v>19</v>
      </c>
    </row>
    <row r="11" spans="1:15" ht="15.75" thickBot="1" x14ac:dyDescent="0.25">
      <c r="A11" s="1">
        <f t="shared" ca="1" si="0"/>
        <v>11</v>
      </c>
      <c r="C11" s="125"/>
      <c r="D11" s="53"/>
      <c r="E11" s="53"/>
      <c r="F11" s="53"/>
      <c r="G11" s="53"/>
      <c r="H11" s="53"/>
      <c r="I11" s="53"/>
      <c r="J11" s="56" t="str">
        <f t="shared" ref="J11:O11" si="1">Curr&amp;"/"&amp;Unit</f>
        <v>€/ga</v>
      </c>
      <c r="K11" s="57" t="str">
        <f t="shared" si="1"/>
        <v>€/ga</v>
      </c>
      <c r="L11" s="56" t="str">
        <f t="shared" si="1"/>
        <v>€/ga</v>
      </c>
      <c r="M11" s="57" t="str">
        <f t="shared" si="1"/>
        <v>€/ga</v>
      </c>
      <c r="N11" s="56" t="str">
        <f t="shared" si="1"/>
        <v>€/ga</v>
      </c>
      <c r="O11" s="127" t="str">
        <f t="shared" si="1"/>
        <v>€/ga</v>
      </c>
    </row>
    <row r="12" spans="1:15" ht="15.75" thickTop="1" x14ac:dyDescent="0.2">
      <c r="A12" s="1">
        <f t="shared" ca="1" si="0"/>
        <v>12</v>
      </c>
      <c r="C12" s="128" t="s">
        <v>20</v>
      </c>
      <c r="D12" s="58" t="s">
        <v>21</v>
      </c>
      <c r="E12" s="59"/>
      <c r="F12" s="59"/>
      <c r="G12" s="59"/>
      <c r="H12" s="59"/>
      <c r="I12" s="59"/>
      <c r="J12" s="60">
        <f>F3*F4+F5+F6</f>
        <v>1033.0999999999999</v>
      </c>
      <c r="K12" s="61">
        <f>$J12</f>
        <v>1033.0999999999999</v>
      </c>
      <c r="L12" s="60">
        <f t="shared" ref="L12:O13" si="2">$J12</f>
        <v>1033.0999999999999</v>
      </c>
      <c r="M12" s="61">
        <f t="shared" si="2"/>
        <v>1033.0999999999999</v>
      </c>
      <c r="N12" s="60">
        <f t="shared" si="2"/>
        <v>1033.0999999999999</v>
      </c>
      <c r="O12" s="129">
        <f t="shared" si="2"/>
        <v>1033.0999999999999</v>
      </c>
    </row>
    <row r="13" spans="1:15" x14ac:dyDescent="0.2">
      <c r="A13" s="1">
        <f t="shared" ca="1" si="0"/>
        <v>13</v>
      </c>
      <c r="C13" s="130" t="s">
        <v>22</v>
      </c>
      <c r="D13" s="62" t="s">
        <v>23</v>
      </c>
      <c r="E13" s="63"/>
      <c r="F13" s="63"/>
      <c r="G13" s="63"/>
      <c r="H13" s="63"/>
      <c r="I13" s="63"/>
      <c r="J13" s="64">
        <f>F7</f>
        <v>490.15994666666666</v>
      </c>
      <c r="K13" s="65">
        <f>$J13</f>
        <v>490.15994666666666</v>
      </c>
      <c r="L13" s="64">
        <f t="shared" si="2"/>
        <v>490.15994666666666</v>
      </c>
      <c r="M13" s="65">
        <f t="shared" si="2"/>
        <v>490.15994666666666</v>
      </c>
      <c r="N13" s="64">
        <f t="shared" si="2"/>
        <v>490.15994666666666</v>
      </c>
      <c r="O13" s="131">
        <f t="shared" si="2"/>
        <v>490.15994666666666</v>
      </c>
    </row>
    <row r="14" spans="1:15" x14ac:dyDescent="0.2">
      <c r="A14" s="1">
        <f t="shared" ca="1" si="0"/>
        <v>14</v>
      </c>
      <c r="C14" s="132"/>
      <c r="D14" s="66" t="s">
        <v>24</v>
      </c>
      <c r="E14" s="23"/>
      <c r="F14" s="23"/>
      <c r="G14" s="23"/>
      <c r="H14" s="23"/>
      <c r="I14" s="23"/>
      <c r="J14" s="67"/>
      <c r="K14" s="68"/>
      <c r="L14" s="67"/>
      <c r="M14" s="68"/>
      <c r="N14" s="67"/>
      <c r="O14" s="133"/>
    </row>
    <row r="15" spans="1:15" x14ac:dyDescent="0.2">
      <c r="A15" s="1">
        <f t="shared" ca="1" si="0"/>
        <v>15</v>
      </c>
      <c r="C15" s="134" t="s">
        <v>22</v>
      </c>
      <c r="D15" s="69" t="s">
        <v>25</v>
      </c>
      <c r="E15" s="62" t="s">
        <v>26</v>
      </c>
      <c r="F15" s="63"/>
      <c r="G15" s="63"/>
      <c r="H15" s="63"/>
      <c r="I15" s="63"/>
      <c r="J15" s="64">
        <f>'[1]F2 Foyda'!$P$26</f>
        <v>95.810650925925927</v>
      </c>
      <c r="K15" s="65">
        <f>'[1]F2 Foyda'!$P$26</f>
        <v>95.810650925925927</v>
      </c>
      <c r="L15" s="64">
        <f>'[1]F2 Foyda'!$P$26</f>
        <v>95.810650925925927</v>
      </c>
      <c r="M15" s="65">
        <f>'[1]F2 Foyda'!$P$26</f>
        <v>95.810650925925927</v>
      </c>
      <c r="N15" s="64">
        <f>'[1]F2 Foyda'!$P$26</f>
        <v>95.810650925925927</v>
      </c>
      <c r="O15" s="131">
        <f>'[1]F2 Foyda'!$P$26</f>
        <v>95.810650925925927</v>
      </c>
    </row>
    <row r="16" spans="1:15" x14ac:dyDescent="0.2">
      <c r="A16" s="1">
        <f t="shared" ca="1" si="0"/>
        <v>16</v>
      </c>
      <c r="C16" s="134" t="s">
        <v>22</v>
      </c>
      <c r="D16" s="70" t="s">
        <v>27</v>
      </c>
      <c r="E16" s="71" t="s">
        <v>28</v>
      </c>
      <c r="F16" s="63"/>
      <c r="G16" s="63"/>
      <c r="H16" s="63"/>
      <c r="I16" s="63"/>
      <c r="J16" s="64">
        <f>'[1]F2 Foyda'!$P$27</f>
        <v>25.92</v>
      </c>
      <c r="K16" s="65">
        <f>'[1]F2 Foyda'!$P$27</f>
        <v>25.92</v>
      </c>
      <c r="L16" s="64">
        <f>'[1]F2 Foyda'!$P$27</f>
        <v>25.92</v>
      </c>
      <c r="M16" s="65">
        <f>'[1]F2 Foyda'!$P$27</f>
        <v>25.92</v>
      </c>
      <c r="N16" s="64">
        <f>'[1]F2 Foyda'!$P$27</f>
        <v>25.92</v>
      </c>
      <c r="O16" s="131">
        <f>'[1]F2 Foyda'!$P$27</f>
        <v>25.92</v>
      </c>
    </row>
    <row r="17" spans="1:15" x14ac:dyDescent="0.2">
      <c r="A17" s="1">
        <f t="shared" ca="1" si="0"/>
        <v>17</v>
      </c>
      <c r="C17" s="134" t="s">
        <v>22</v>
      </c>
      <c r="D17" s="72" t="s">
        <v>29</v>
      </c>
      <c r="E17" s="73"/>
      <c r="F17" s="73"/>
      <c r="G17" s="73"/>
      <c r="H17" s="74">
        <f>'[1]F2 Foyda'!$I$32</f>
        <v>23</v>
      </c>
      <c r="I17" s="72" t="str">
        <f>Curr&amp;"/"&amp;Unit</f>
        <v>€/ga</v>
      </c>
      <c r="J17" s="75">
        <f t="shared" ref="J17:O17" si="3">$H$17</f>
        <v>23</v>
      </c>
      <c r="K17" s="76">
        <f t="shared" si="3"/>
        <v>23</v>
      </c>
      <c r="L17" s="77">
        <f t="shared" si="3"/>
        <v>23</v>
      </c>
      <c r="M17" s="78">
        <f t="shared" si="3"/>
        <v>23</v>
      </c>
      <c r="N17" s="77">
        <f t="shared" si="3"/>
        <v>23</v>
      </c>
      <c r="O17" s="135">
        <f t="shared" si="3"/>
        <v>23</v>
      </c>
    </row>
    <row r="18" spans="1:15" x14ac:dyDescent="0.2">
      <c r="A18" s="1">
        <f t="shared" ca="1" si="0"/>
        <v>18</v>
      </c>
      <c r="C18" s="136" t="s">
        <v>22</v>
      </c>
      <c r="D18" s="72" t="s">
        <v>30</v>
      </c>
      <c r="E18" s="73"/>
      <c r="F18" s="73"/>
      <c r="G18" s="73"/>
      <c r="H18" s="74">
        <f>'[1]F2 Foyda'!$I$33</f>
        <v>15</v>
      </c>
      <c r="I18" s="72" t="str">
        <f>Curr&amp;"/"&amp;Unit</f>
        <v>€/ga</v>
      </c>
      <c r="J18" s="75">
        <f t="shared" ref="J18:O18" si="4">$H$18</f>
        <v>15</v>
      </c>
      <c r="K18" s="76">
        <f t="shared" si="4"/>
        <v>15</v>
      </c>
      <c r="L18" s="77">
        <f t="shared" si="4"/>
        <v>15</v>
      </c>
      <c r="M18" s="78">
        <f t="shared" si="4"/>
        <v>15</v>
      </c>
      <c r="N18" s="77">
        <f t="shared" si="4"/>
        <v>15</v>
      </c>
      <c r="O18" s="135">
        <f t="shared" si="4"/>
        <v>15</v>
      </c>
    </row>
    <row r="19" spans="1:15" x14ac:dyDescent="0.2">
      <c r="A19" s="1">
        <f t="shared" ca="1" si="0"/>
        <v>19</v>
      </c>
      <c r="C19" s="137" t="s">
        <v>22</v>
      </c>
      <c r="D19" s="79" t="s">
        <v>31</v>
      </c>
      <c r="E19" s="44"/>
      <c r="F19" s="44"/>
      <c r="G19" s="44"/>
      <c r="H19" s="80">
        <f>'[1]F2 Foyda'!$H$23</f>
        <v>0</v>
      </c>
      <c r="I19" s="81" t="str">
        <f>Curr&amp;"/"&amp;Unit</f>
        <v>€/ga</v>
      </c>
      <c r="J19" s="82">
        <f t="shared" ref="J19:O19" si="5">$H$19</f>
        <v>0</v>
      </c>
      <c r="K19" s="83">
        <f t="shared" si="5"/>
        <v>0</v>
      </c>
      <c r="L19" s="84">
        <f t="shared" si="5"/>
        <v>0</v>
      </c>
      <c r="M19" s="85">
        <f t="shared" si="5"/>
        <v>0</v>
      </c>
      <c r="N19" s="84">
        <f t="shared" si="5"/>
        <v>0</v>
      </c>
      <c r="O19" s="138">
        <f t="shared" si="5"/>
        <v>0</v>
      </c>
    </row>
    <row r="20" spans="1:15" x14ac:dyDescent="0.2">
      <c r="A20" s="1">
        <f t="shared" ca="1" si="0"/>
        <v>20</v>
      </c>
      <c r="C20" s="132"/>
      <c r="D20" s="86" t="s">
        <v>32</v>
      </c>
      <c r="E20" s="23"/>
      <c r="F20" s="23"/>
      <c r="G20" s="23"/>
      <c r="H20" s="23"/>
      <c r="I20" s="23"/>
      <c r="J20" s="67"/>
      <c r="K20" s="68"/>
      <c r="L20" s="67"/>
      <c r="M20" s="68"/>
      <c r="N20" s="67"/>
      <c r="O20" s="133"/>
    </row>
    <row r="21" spans="1:15" x14ac:dyDescent="0.2">
      <c r="A21" s="1">
        <f t="shared" ca="1" si="0"/>
        <v>21</v>
      </c>
      <c r="C21" s="134" t="s">
        <v>22</v>
      </c>
      <c r="D21" s="70" t="s">
        <v>33</v>
      </c>
      <c r="E21" s="87" t="s">
        <v>34</v>
      </c>
      <c r="F21" s="63"/>
      <c r="G21" s="63"/>
      <c r="H21" s="88">
        <f>'[1]F2 Foyda'!$H$15</f>
        <v>0.05</v>
      </c>
      <c r="I21" s="89"/>
      <c r="J21" s="90" t="s">
        <v>35</v>
      </c>
      <c r="K21" s="91" t="s">
        <v>35</v>
      </c>
      <c r="L21" s="64">
        <f>$L$5*$H$21*$O$5</f>
        <v>11.763838720000001</v>
      </c>
      <c r="M21" s="65">
        <f>$L$5*$H$21*$O$5</f>
        <v>11.763838720000001</v>
      </c>
      <c r="N21" s="64">
        <f>$L$5*$H$21*$O$5</f>
        <v>11.763838720000001</v>
      </c>
      <c r="O21" s="131">
        <f>$L$5*$H$21*$O$5</f>
        <v>11.763838720000001</v>
      </c>
    </row>
    <row r="22" spans="1:15" x14ac:dyDescent="0.2">
      <c r="A22" s="1">
        <f t="shared" ca="1" si="0"/>
        <v>22</v>
      </c>
      <c r="C22" s="132"/>
      <c r="D22" s="92"/>
      <c r="E22" s="93" t="s">
        <v>36</v>
      </c>
      <c r="F22" s="94"/>
      <c r="G22" s="73"/>
      <c r="H22" s="95">
        <f>'[1]F2 Foyda'!$H$16</f>
        <v>7.0000000000000007E-2</v>
      </c>
      <c r="I22" s="96"/>
      <c r="J22" s="97" t="s">
        <v>35</v>
      </c>
      <c r="K22" s="76">
        <f>$L$5*$H$22*$N$5</f>
        <v>4.1173435520000004</v>
      </c>
      <c r="L22" s="75">
        <f>$L$5*$H$22*$N$5</f>
        <v>4.1173435520000004</v>
      </c>
      <c r="M22" s="76">
        <f>$L$5*$H$22*$N$5</f>
        <v>4.1173435520000004</v>
      </c>
      <c r="N22" s="75">
        <f>$L$5*$H$22*$N$5</f>
        <v>4.1173435520000004</v>
      </c>
      <c r="O22" s="139">
        <f>$L$5*$H$22*$N$5</f>
        <v>4.1173435520000004</v>
      </c>
    </row>
    <row r="23" spans="1:15" x14ac:dyDescent="0.2">
      <c r="A23" s="1">
        <f t="shared" ca="1" si="0"/>
        <v>23</v>
      </c>
      <c r="C23" s="134" t="s">
        <v>22</v>
      </c>
      <c r="D23" s="98" t="s">
        <v>37</v>
      </c>
      <c r="E23" s="99" t="s">
        <v>34</v>
      </c>
      <c r="F23" s="73"/>
      <c r="G23" s="73"/>
      <c r="H23" s="95">
        <f>'[1]F2 Foyda'!$H$28</f>
        <v>0.05</v>
      </c>
      <c r="I23" s="96"/>
      <c r="J23" s="97" t="s">
        <v>35</v>
      </c>
      <c r="K23" s="100" t="s">
        <v>35</v>
      </c>
      <c r="L23" s="75">
        <f>$L$6*$O$6*$H$23</f>
        <v>27.400309675925925</v>
      </c>
      <c r="M23" s="76">
        <f>$L$6*$O$6*$H$23</f>
        <v>27.400309675925925</v>
      </c>
      <c r="N23" s="75">
        <f>$L$6*$O$6*$H$23</f>
        <v>27.400309675925925</v>
      </c>
      <c r="O23" s="139">
        <f>$L$6*$O$6*$H$23</f>
        <v>27.400309675925925</v>
      </c>
    </row>
    <row r="24" spans="1:15" x14ac:dyDescent="0.2">
      <c r="A24" s="1">
        <f t="shared" ca="1" si="0"/>
        <v>24</v>
      </c>
      <c r="C24" s="140"/>
      <c r="D24" s="101"/>
      <c r="E24" s="102" t="s">
        <v>36</v>
      </c>
      <c r="F24" s="44"/>
      <c r="G24" s="44"/>
      <c r="H24" s="103">
        <f>'[1]F2 Foyda'!$H$29</f>
        <v>7.0000000000000007E-2</v>
      </c>
      <c r="I24" s="104"/>
      <c r="J24" s="82" t="s">
        <v>35</v>
      </c>
      <c r="K24" s="85">
        <f>$L$6*$N$6*$H$24</f>
        <v>16.440185805555554</v>
      </c>
      <c r="L24" s="84">
        <f>$L$6*$N$6*$H$24</f>
        <v>16.440185805555554</v>
      </c>
      <c r="M24" s="85">
        <f>$L$6*$N$6*$H$24</f>
        <v>16.440185805555554</v>
      </c>
      <c r="N24" s="84">
        <f>$L$6*$N$6*$H$24</f>
        <v>16.440185805555554</v>
      </c>
      <c r="O24" s="138">
        <f>$L$6*$N$6*$H$24</f>
        <v>16.440185805555554</v>
      </c>
    </row>
    <row r="25" spans="1:15" x14ac:dyDescent="0.2">
      <c r="A25" s="1">
        <f t="shared" ca="1" si="0"/>
        <v>25</v>
      </c>
      <c r="C25" s="134" t="s">
        <v>22</v>
      </c>
      <c r="D25" s="70" t="s">
        <v>38</v>
      </c>
      <c r="E25" s="62" t="s">
        <v>39</v>
      </c>
      <c r="F25" s="105"/>
      <c r="G25" s="63"/>
      <c r="H25" s="106">
        <f>'[1]F2 Foyda'!$H$18</f>
        <v>10</v>
      </c>
      <c r="I25" s="62" t="str">
        <f>Curr&amp;"/IKs"</f>
        <v>€/IKs</v>
      </c>
      <c r="J25" s="90">
        <f>$H$25*$L$3*$O$3</f>
        <v>90.000000000000014</v>
      </c>
      <c r="K25" s="91">
        <f>$H$25*$L$3*$O$3</f>
        <v>90.000000000000014</v>
      </c>
      <c r="L25" s="90" t="s">
        <v>35</v>
      </c>
      <c r="M25" s="91" t="s">
        <v>35</v>
      </c>
      <c r="N25" s="64">
        <f>$H$25*$L$3*$O$3</f>
        <v>90.000000000000014</v>
      </c>
      <c r="O25" s="131">
        <f>$H$25*$L$3*$O$3</f>
        <v>90.000000000000014</v>
      </c>
    </row>
    <row r="26" spans="1:15" x14ac:dyDescent="0.2">
      <c r="A26" s="1">
        <f t="shared" ca="1" si="0"/>
        <v>26</v>
      </c>
      <c r="C26" s="132"/>
      <c r="D26" s="105"/>
      <c r="E26" s="72" t="s">
        <v>40</v>
      </c>
      <c r="F26" s="94"/>
      <c r="G26" s="73"/>
      <c r="H26" s="107">
        <f>'[1]F2 Foyda'!$H$19</f>
        <v>12</v>
      </c>
      <c r="I26" s="72" t="str">
        <f>Curr&amp;"/IKs"</f>
        <v>€/IKs</v>
      </c>
      <c r="J26" s="75">
        <f>$L$3*$H$26*$N$3</f>
        <v>0</v>
      </c>
      <c r="K26" s="76">
        <f>$L$3*$H$26*$N$3</f>
        <v>0</v>
      </c>
      <c r="L26" s="97" t="s">
        <v>35</v>
      </c>
      <c r="M26" s="76">
        <f>$L$3*$H$26*$N$3</f>
        <v>0</v>
      </c>
      <c r="N26" s="75">
        <f>$L$3*$H$26*$N$3</f>
        <v>0</v>
      </c>
      <c r="O26" s="139">
        <f>$L$3*$H$26*$N$3</f>
        <v>0</v>
      </c>
    </row>
    <row r="27" spans="1:15" x14ac:dyDescent="0.2">
      <c r="A27" s="1">
        <f t="shared" ca="1" si="0"/>
        <v>27</v>
      </c>
      <c r="C27" s="134" t="s">
        <v>22</v>
      </c>
      <c r="D27" s="98" t="s">
        <v>41</v>
      </c>
      <c r="E27" s="72" t="s">
        <v>39</v>
      </c>
      <c r="F27" s="94"/>
      <c r="G27" s="94"/>
      <c r="H27" s="74">
        <f>'[1]F2 Foyda'!$H$30</f>
        <v>10</v>
      </c>
      <c r="I27" s="108" t="str">
        <f>Curr&amp;"/IKs"</f>
        <v>€/IKs</v>
      </c>
      <c r="J27" s="97">
        <f>$H$27*$L$4*$O$4</f>
        <v>21</v>
      </c>
      <c r="K27" s="100">
        <f>$H$27*$L$4*$O$4</f>
        <v>21</v>
      </c>
      <c r="L27" s="97" t="s">
        <v>35</v>
      </c>
      <c r="M27" s="100" t="s">
        <v>35</v>
      </c>
      <c r="N27" s="75">
        <f>$H$27*$L$4*$O$4</f>
        <v>21</v>
      </c>
      <c r="O27" s="139">
        <f>$H$27*$L$4*$O$4</f>
        <v>21</v>
      </c>
    </row>
    <row r="28" spans="1:15" x14ac:dyDescent="0.2">
      <c r="A28" s="1">
        <f t="shared" ca="1" si="0"/>
        <v>28</v>
      </c>
      <c r="C28" s="140"/>
      <c r="D28" s="109"/>
      <c r="E28" s="81" t="s">
        <v>40</v>
      </c>
      <c r="F28" s="110"/>
      <c r="G28" s="110"/>
      <c r="H28" s="111">
        <f>'[1]F2 Foyda'!$H$31</f>
        <v>12</v>
      </c>
      <c r="I28" s="81" t="str">
        <f>Curr&amp;"/IKs"</f>
        <v>€/IKs</v>
      </c>
      <c r="J28" s="82">
        <f>$H$28*$L$4*$N$4</f>
        <v>10.799999999999999</v>
      </c>
      <c r="K28" s="83">
        <f>$H$28*$L$4*$N$4</f>
        <v>10.799999999999999</v>
      </c>
      <c r="L28" s="82" t="s">
        <v>35</v>
      </c>
      <c r="M28" s="83">
        <f>$H$28*$L$4*$N$4</f>
        <v>10.799999999999999</v>
      </c>
      <c r="N28" s="84">
        <f>$H$28*$L$4*$N$4</f>
        <v>10.799999999999999</v>
      </c>
      <c r="O28" s="138">
        <f>$H$28*$L$4*$N$4</f>
        <v>10.799999999999999</v>
      </c>
    </row>
    <row r="29" spans="1:15" x14ac:dyDescent="0.2">
      <c r="A29" s="1">
        <f t="shared" ca="1" si="0"/>
        <v>29</v>
      </c>
      <c r="C29" s="134" t="s">
        <v>22</v>
      </c>
      <c r="D29" s="112" t="s">
        <v>42</v>
      </c>
      <c r="E29" s="113" t="s">
        <v>43</v>
      </c>
      <c r="F29" s="63"/>
      <c r="G29" s="114"/>
      <c r="H29" s="115">
        <f>'[1]F2 Foyda'!$H$21</f>
        <v>225</v>
      </c>
      <c r="I29" s="62" t="str">
        <f>Curr&amp;"/ga"</f>
        <v>€/ga</v>
      </c>
      <c r="J29" s="64">
        <f>$H$29*$O$7*$L$7</f>
        <v>135</v>
      </c>
      <c r="K29" s="65">
        <f>$H$29*$O$7*$L$7</f>
        <v>135</v>
      </c>
      <c r="L29" s="64">
        <f>$H$29*$O$7*$L$7</f>
        <v>135</v>
      </c>
      <c r="M29" s="65">
        <f>$H$29*$O$7*$L$7</f>
        <v>135</v>
      </c>
      <c r="N29" s="90" t="s">
        <v>35</v>
      </c>
      <c r="O29" s="141" t="s">
        <v>35</v>
      </c>
    </row>
    <row r="30" spans="1:15" ht="15.75" thickBot="1" x14ac:dyDescent="0.25">
      <c r="A30" s="1">
        <f t="shared" ca="1" si="0"/>
        <v>30</v>
      </c>
      <c r="C30" s="132"/>
      <c r="D30" s="153"/>
      <c r="E30" s="154" t="s">
        <v>44</v>
      </c>
      <c r="F30" s="155"/>
      <c r="G30" s="156"/>
      <c r="H30" s="157">
        <f>'[1]F2 Foyda'!$H$22</f>
        <v>250</v>
      </c>
      <c r="I30" s="158" t="str">
        <f>Curr&amp;"/ga"</f>
        <v>€/ga</v>
      </c>
      <c r="J30" s="159">
        <f>$H$30*$N$7*$L$7</f>
        <v>100</v>
      </c>
      <c r="K30" s="160">
        <f>$H$30*$N$7*$L$7</f>
        <v>100</v>
      </c>
      <c r="L30" s="159">
        <f>$H$30*$N$7*$L$7</f>
        <v>100</v>
      </c>
      <c r="M30" s="160">
        <f>$H$30*$N$7*$L$7</f>
        <v>100</v>
      </c>
      <c r="N30" s="161" t="s">
        <v>35</v>
      </c>
      <c r="O30" s="162">
        <f>$H$30*$N$7*$L$7</f>
        <v>100</v>
      </c>
    </row>
    <row r="31" spans="1:15" ht="15.75" thickTop="1" x14ac:dyDescent="0.2">
      <c r="A31" s="1">
        <f t="shared" ca="1" si="0"/>
        <v>31</v>
      </c>
      <c r="C31" s="163" t="s">
        <v>45</v>
      </c>
      <c r="D31" s="164" t="s">
        <v>46</v>
      </c>
      <c r="E31" s="165"/>
      <c r="F31" s="166" t="s">
        <v>47</v>
      </c>
      <c r="G31" s="167" t="str">
        <f>Unit</f>
        <v>ga</v>
      </c>
      <c r="H31" s="168"/>
      <c r="I31" s="168"/>
      <c r="J31" s="169">
        <f t="shared" ref="J31:O31" si="6">J12-SUM(J13:J30)</f>
        <v>26.409402407407356</v>
      </c>
      <c r="K31" s="170">
        <f t="shared" si="6"/>
        <v>5.8518730498517471</v>
      </c>
      <c r="L31" s="169">
        <f t="shared" si="6"/>
        <v>88.487724653925966</v>
      </c>
      <c r="M31" s="170">
        <f t="shared" si="6"/>
        <v>77.687724653926011</v>
      </c>
      <c r="N31" s="169">
        <f t="shared" si="6"/>
        <v>201.68772465392601</v>
      </c>
      <c r="O31" s="171">
        <f t="shared" si="6"/>
        <v>101.68772465392601</v>
      </c>
    </row>
    <row r="32" spans="1:15" x14ac:dyDescent="0.2">
      <c r="A32" s="1">
        <f t="shared" ca="1" si="0"/>
        <v>32</v>
      </c>
      <c r="C32" s="130" t="s">
        <v>48</v>
      </c>
      <c r="D32" s="116" t="s">
        <v>49</v>
      </c>
      <c r="E32" s="117"/>
      <c r="F32" s="118" t="s">
        <v>47</v>
      </c>
      <c r="G32" s="119" t="str">
        <f>Unit</f>
        <v>ga</v>
      </c>
      <c r="H32" s="73"/>
      <c r="I32" s="73"/>
      <c r="J32" s="75">
        <f>L5+L6</f>
        <v>1076.9619587407406</v>
      </c>
      <c r="K32" s="76">
        <f>L5*O5+L6*O6</f>
        <v>783.28296791851847</v>
      </c>
      <c r="L32" s="75">
        <f>L3+L4</f>
        <v>12.000000000000002</v>
      </c>
      <c r="M32" s="76">
        <f>L3*O3+L4*O4</f>
        <v>11.100000000000001</v>
      </c>
      <c r="N32" s="75">
        <f>L7</f>
        <v>1</v>
      </c>
      <c r="O32" s="139">
        <f>L7*O7</f>
        <v>0.6</v>
      </c>
    </row>
    <row r="33" spans="1:15" ht="15.75" thickBot="1" x14ac:dyDescent="0.25">
      <c r="A33" s="1">
        <f t="shared" ca="1" si="0"/>
        <v>33</v>
      </c>
      <c r="C33" s="142" t="s">
        <v>45</v>
      </c>
      <c r="D33" s="143" t="s">
        <v>46</v>
      </c>
      <c r="E33" s="144"/>
      <c r="F33" s="145" t="s">
        <v>47</v>
      </c>
      <c r="G33" s="146" t="s">
        <v>50</v>
      </c>
      <c r="H33" s="147"/>
      <c r="I33" s="147"/>
      <c r="J33" s="148">
        <f t="shared" ref="J33:O33" si="7">IF(J32=0,0,J31/J32)</f>
        <v>2.4522131160776638E-2</v>
      </c>
      <c r="K33" s="149">
        <f t="shared" si="7"/>
        <v>7.4709565885268834E-3</v>
      </c>
      <c r="L33" s="150">
        <f t="shared" si="7"/>
        <v>7.373977054493829</v>
      </c>
      <c r="M33" s="151">
        <f t="shared" si="7"/>
        <v>6.9988941129663065</v>
      </c>
      <c r="N33" s="150">
        <f t="shared" si="7"/>
        <v>201.68772465392601</v>
      </c>
      <c r="O33" s="152">
        <f t="shared" si="7"/>
        <v>169.4795410898767</v>
      </c>
    </row>
    <row r="34" spans="1:15" ht="15.75" thickTop="1" x14ac:dyDescent="0.2"/>
  </sheetData>
  <pageMargins left="0.78740157480314965" right="0.78740157480314965" top="0.78740157480314965" bottom="0.64" header="0.23622047244094491" footer="0.39370078740157483"/>
  <pageSetup paperSize="9" orientation="landscape" blackAndWhite="1" horizontalDpi="4294967292" verticalDpi="300" r:id="rId1"/>
  <headerFooter alignWithMargins="0">
    <oddFooter>&amp;L&amp;8Ishlab chiqarish jarayonini miqdoriy baholash: Bozor uchun maxsulot etishtirish&amp;R&amp;P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F3 Faktor to'lovi</vt:lpstr>
      <vt:lpstr>'F3 Faktor to''lovi'!Druckbereich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Rechenzentrum</cp:lastModifiedBy>
  <dcterms:created xsi:type="dcterms:W3CDTF">2020-04-29T12:07:16Z</dcterms:created>
  <dcterms:modified xsi:type="dcterms:W3CDTF">2020-04-30T09:06:53Z</dcterms:modified>
</cp:coreProperties>
</file>