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6.3 factor input" sheetId="1" r:id="rId1"/>
  </sheets>
  <externalReferences>
    <externalReference r:id="rId2"/>
  </externalReferences>
  <definedNames>
    <definedName name="Curr">'[1]F1 DB'!$S$1</definedName>
    <definedName name="Print_Area" localSheetId="0">'6.3 factor input'!$A$1:$O$33</definedName>
    <definedName name="ProdUnit">'[1]F2 Gewinn'!$T$9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N7" i="1"/>
  <c r="O7" i="1"/>
  <c r="O32" i="1"/>
  <c r="F3" i="1"/>
  <c r="F4" i="1"/>
  <c r="F5" i="1"/>
  <c r="F6" i="1"/>
  <c r="J12" i="1"/>
  <c r="O12" i="1"/>
  <c r="F7" i="1"/>
  <c r="J13" i="1"/>
  <c r="O13" i="1"/>
  <c r="O15" i="1"/>
  <c r="O16" i="1"/>
  <c r="H17" i="1"/>
  <c r="O17" i="1"/>
  <c r="H18" i="1"/>
  <c r="O18" i="1"/>
  <c r="H19" i="1"/>
  <c r="O19" i="1"/>
  <c r="L5" i="1"/>
  <c r="H21" i="1"/>
  <c r="N5" i="1"/>
  <c r="O5" i="1"/>
  <c r="O21" i="1"/>
  <c r="H22" i="1"/>
  <c r="O22" i="1"/>
  <c r="L6" i="1"/>
  <c r="N6" i="1"/>
  <c r="O6" i="1"/>
  <c r="H23" i="1"/>
  <c r="O23" i="1"/>
  <c r="H24" i="1"/>
  <c r="O24" i="1"/>
  <c r="H25" i="1"/>
  <c r="L3" i="1"/>
  <c r="N3" i="1"/>
  <c r="O3" i="1"/>
  <c r="O25" i="1"/>
  <c r="H26" i="1"/>
  <c r="O26" i="1"/>
  <c r="H27" i="1"/>
  <c r="L4" i="1"/>
  <c r="N4" i="1"/>
  <c r="O4" i="1"/>
  <c r="O27" i="1"/>
  <c r="H28" i="1"/>
  <c r="O28" i="1"/>
  <c r="H30" i="1"/>
  <c r="O30" i="1"/>
  <c r="O31" i="1"/>
  <c r="O33" i="1"/>
  <c r="N32" i="1"/>
  <c r="N12" i="1"/>
  <c r="N13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31" i="1"/>
  <c r="N33" i="1"/>
  <c r="M32" i="1"/>
  <c r="M12" i="1"/>
  <c r="M13" i="1"/>
  <c r="M15" i="1"/>
  <c r="M16" i="1"/>
  <c r="M17" i="1"/>
  <c r="M18" i="1"/>
  <c r="M19" i="1"/>
  <c r="M21" i="1"/>
  <c r="M22" i="1"/>
  <c r="M23" i="1"/>
  <c r="M24" i="1"/>
  <c r="M26" i="1"/>
  <c r="M28" i="1"/>
  <c r="H29" i="1"/>
  <c r="M29" i="1"/>
  <c r="M30" i="1"/>
  <c r="M31" i="1"/>
  <c r="M33" i="1"/>
  <c r="L32" i="1"/>
  <c r="L12" i="1"/>
  <c r="L13" i="1"/>
  <c r="L15" i="1"/>
  <c r="L16" i="1"/>
  <c r="L17" i="1"/>
  <c r="L18" i="1"/>
  <c r="L19" i="1"/>
  <c r="L21" i="1"/>
  <c r="L22" i="1"/>
  <c r="L23" i="1"/>
  <c r="L24" i="1"/>
  <c r="L29" i="1"/>
  <c r="L30" i="1"/>
  <c r="L31" i="1"/>
  <c r="L33" i="1"/>
  <c r="K32" i="1"/>
  <c r="K12" i="1"/>
  <c r="K13" i="1"/>
  <c r="K15" i="1"/>
  <c r="K16" i="1"/>
  <c r="K17" i="1"/>
  <c r="K18" i="1"/>
  <c r="K19" i="1"/>
  <c r="K22" i="1"/>
  <c r="K24" i="1"/>
  <c r="K25" i="1"/>
  <c r="K26" i="1"/>
  <c r="K27" i="1"/>
  <c r="K28" i="1"/>
  <c r="K29" i="1"/>
  <c r="K30" i="1"/>
  <c r="K31" i="1"/>
  <c r="K33" i="1"/>
  <c r="J32" i="1"/>
  <c r="J15" i="1"/>
  <c r="J16" i="1"/>
  <c r="J17" i="1"/>
  <c r="J18" i="1"/>
  <c r="J19" i="1"/>
  <c r="J25" i="1"/>
  <c r="J26" i="1"/>
  <c r="J27" i="1"/>
  <c r="J28" i="1"/>
  <c r="J29" i="1"/>
  <c r="J30" i="1"/>
  <c r="J31" i="1"/>
  <c r="J33" i="1"/>
  <c r="A33" i="1"/>
  <c r="G32" i="1"/>
  <c r="A32" i="1"/>
  <c r="G31" i="1"/>
  <c r="A31" i="1"/>
  <c r="I30" i="1"/>
  <c r="A30" i="1"/>
  <c r="I29" i="1"/>
  <c r="A29" i="1"/>
  <c r="I28" i="1"/>
  <c r="A28" i="1"/>
  <c r="I27" i="1"/>
  <c r="A27" i="1"/>
  <c r="I26" i="1"/>
  <c r="A26" i="1"/>
  <c r="I25" i="1"/>
  <c r="A25" i="1"/>
  <c r="A24" i="1"/>
  <c r="A23" i="1"/>
  <c r="A22" i="1"/>
  <c r="A21" i="1"/>
  <c r="A20" i="1"/>
  <c r="I19" i="1"/>
  <c r="A19" i="1"/>
  <c r="I18" i="1"/>
  <c r="A18" i="1"/>
  <c r="I17" i="1"/>
  <c r="A17" i="1"/>
  <c r="A16" i="1"/>
  <c r="A15" i="1"/>
  <c r="A14" i="1"/>
  <c r="A13" i="1"/>
  <c r="A12" i="1"/>
  <c r="O11" i="1"/>
  <c r="N11" i="1"/>
  <c r="M11" i="1"/>
  <c r="L11" i="1"/>
  <c r="K11" i="1"/>
  <c r="J11" i="1"/>
  <c r="A11" i="1"/>
  <c r="A10" i="1"/>
  <c r="A9" i="1"/>
  <c r="A8" i="1"/>
  <c r="G7" i="1"/>
  <c r="C7" i="1"/>
  <c r="A7" i="1"/>
  <c r="M6" i="1"/>
  <c r="G6" i="1"/>
  <c r="C6" i="1"/>
  <c r="A6" i="1"/>
  <c r="M5" i="1"/>
  <c r="G5" i="1"/>
  <c r="C5" i="1"/>
  <c r="A5" i="1"/>
  <c r="M4" i="1"/>
  <c r="G4" i="1"/>
  <c r="C4" i="1"/>
  <c r="A4" i="1"/>
  <c r="G3" i="1"/>
  <c r="C3" i="1"/>
  <c r="A3" i="1"/>
  <c r="A2" i="1"/>
  <c r="G1" i="1"/>
  <c r="A1" i="1"/>
</calcChain>
</file>

<file path=xl/sharedStrings.xml><?xml version="1.0" encoding="utf-8"?>
<sst xmlns="http://schemas.openxmlformats.org/spreadsheetml/2006/main" count="88" uniqueCount="51">
  <si>
    <t>Efficiency of factor input for:</t>
  </si>
  <si>
    <t>&lt; Form 3 &gt;</t>
  </si>
  <si>
    <t>Factor input:</t>
  </si>
  <si>
    <t>Borrowed-%</t>
  </si>
  <si>
    <t>Owned-%</t>
  </si>
  <si>
    <t>Labour (production)</t>
  </si>
  <si>
    <t>h</t>
  </si>
  <si>
    <t>General farm work</t>
  </si>
  <si>
    <t>Working capital</t>
  </si>
  <si>
    <t>Capital f. fixed assets</t>
  </si>
  <si>
    <t>Land</t>
  </si>
  <si>
    <t>ha</t>
  </si>
  <si>
    <t>Positions</t>
  </si>
  <si>
    <t>Capital</t>
  </si>
  <si>
    <t>Labour</t>
  </si>
  <si>
    <t>Total</t>
  </si>
  <si>
    <t>Owned</t>
  </si>
  <si>
    <t>+</t>
  </si>
  <si>
    <t>Gross output (production + spin-off output and direct payments)</t>
  </si>
  <si>
    <t>–</t>
  </si>
  <si>
    <t>Proportional variable costs (from form 1)</t>
  </si>
  <si>
    <t>Fixed and overhead costs (excluding capital, labour, land):</t>
  </si>
  <si>
    <t>Mechanisation:</t>
  </si>
  <si>
    <t>Deprec., Insurance, etc.</t>
  </si>
  <si>
    <t>Buildings:</t>
  </si>
  <si>
    <t>Deprec., Maintenance, etc.</t>
  </si>
  <si>
    <t>Other fixed special costs</t>
  </si>
  <si>
    <t>Overhead costs (proportionate) (excl. labour)</t>
  </si>
  <si>
    <t>Other opportunity costs</t>
  </si>
  <si>
    <t>Factor costs:</t>
  </si>
  <si>
    <t>Working capital:</t>
  </si>
  <si>
    <t>Imputed costs for owned capital</t>
  </si>
  <si>
    <t>–-</t>
  </si>
  <si>
    <t>Interest for borrowed capital</t>
  </si>
  <si>
    <t>Capital for</t>
  </si>
  <si>
    <t xml:space="preserve">  fixed assets</t>
  </si>
  <si>
    <t>Imputed costs for owned labour</t>
  </si>
  <si>
    <t xml:space="preserve">  (production)</t>
  </si>
  <si>
    <t>Wages for hired labour</t>
  </si>
  <si>
    <t>General farm</t>
  </si>
  <si>
    <t xml:space="preserve">  work</t>
  </si>
  <si>
    <t>Land:</t>
  </si>
  <si>
    <t>Imputed costs for owned land</t>
  </si>
  <si>
    <t>Payment for rented land</t>
  </si>
  <si>
    <t>=</t>
  </si>
  <si>
    <t>Total return to factor</t>
  </si>
  <si>
    <t>per</t>
  </si>
  <si>
    <t>/</t>
  </si>
  <si>
    <t>Total factor input</t>
  </si>
  <si>
    <t>Return to factor</t>
  </si>
  <si>
    <t>factor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</si>
</sst>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\-#,##0.00;;@"/>
    <numFmt numFmtId="165" formatCode="0%;\-0%;;@"/>
    <numFmt numFmtId="166" formatCode="0%\ ;\-0%\ ;;"/>
    <numFmt numFmtId="167" formatCode="#,##0;\-#,##0;;@"/>
    <numFmt numFmtId="168" formatCode="0.0%;\-0.0%;;@"/>
    <numFmt numFmtId="169" formatCode="#,##0.0;\-#,##0.0;;@"/>
    <numFmt numFmtId="170" formatCode="0_)"/>
    <numFmt numFmtId="171" formatCode="0.0%;\-0.0%;;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double">
        <color indexed="8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thick">
        <color rgb="FFFF0000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ck">
        <color rgb="FFFF0000"/>
      </right>
      <top style="hair">
        <color indexed="8"/>
      </top>
      <bottom/>
      <diagonal/>
    </border>
    <border>
      <left style="thick">
        <color rgb="FFFF0000"/>
      </left>
      <right/>
      <top style="thick">
        <color rgb="FFFF0000"/>
      </top>
      <bottom style="hair">
        <color indexed="8"/>
      </bottom>
      <diagonal/>
    </border>
    <border>
      <left/>
      <right/>
      <top style="thick">
        <color rgb="FFFF0000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/>
    <xf numFmtId="0" fontId="1" fillId="0" borderId="0" xfId="0" applyFont="1"/>
    <xf numFmtId="0" fontId="4" fillId="0" borderId="0" xfId="0" applyFont="1"/>
    <xf numFmtId="0" fontId="6" fillId="0" borderId="0" xfId="2" quotePrefix="1" applyFont="1" applyBorder="1" applyAlignment="1" applyProtection="1">
      <alignment horizontal="right" vertical="center"/>
      <protection locked="0"/>
    </xf>
    <xf numFmtId="0" fontId="7" fillId="0" borderId="0" xfId="0" quotePrefix="1" applyFont="1" applyAlignment="1">
      <alignment horizontal="left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164" fontId="1" fillId="2" borderId="5" xfId="0" applyNumberFormat="1" applyFont="1" applyFill="1" applyBorder="1" applyProtection="1"/>
    <xf numFmtId="0" fontId="1" fillId="0" borderId="6" xfId="0" applyFont="1" applyBorder="1" applyAlignment="1">
      <alignment horizontal="left"/>
    </xf>
    <xf numFmtId="0" fontId="0" fillId="0" borderId="7" xfId="0" quotePrefix="1" applyBorder="1" applyAlignment="1">
      <alignment horizontal="left"/>
    </xf>
    <xf numFmtId="4" fontId="0" fillId="0" borderId="8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165" fontId="1" fillId="2" borderId="10" xfId="1" applyNumberFormat="1" applyFont="1" applyFill="1" applyBorder="1" applyProtection="1">
      <protection locked="0"/>
    </xf>
    <xf numFmtId="166" fontId="1" fillId="0" borderId="11" xfId="1" applyNumberFormat="1" applyFont="1" applyBorder="1"/>
    <xf numFmtId="0" fontId="1" fillId="0" borderId="12" xfId="0" applyFont="1" applyBorder="1"/>
    <xf numFmtId="0" fontId="1" fillId="0" borderId="0" xfId="0" applyFont="1" applyBorder="1"/>
    <xf numFmtId="164" fontId="1" fillId="2" borderId="0" xfId="2" applyNumberFormat="1" applyFill="1" applyBorder="1" applyProtection="1"/>
    <xf numFmtId="0" fontId="1" fillId="0" borderId="13" xfId="0" applyFont="1" applyBorder="1"/>
    <xf numFmtId="0" fontId="0" fillId="0" borderId="14" xfId="0" applyBorder="1"/>
    <xf numFmtId="0" fontId="0" fillId="0" borderId="15" xfId="0" applyNumberFormat="1" applyBorder="1"/>
    <xf numFmtId="164" fontId="0" fillId="2" borderId="15" xfId="0" applyNumberFormat="1" applyFill="1" applyBorder="1" applyProtection="1">
      <protection locked="0"/>
    </xf>
    <xf numFmtId="3" fontId="0" fillId="0" borderId="16" xfId="0" applyNumberFormat="1" applyBorder="1"/>
    <xf numFmtId="165" fontId="1" fillId="2" borderId="17" xfId="1" applyNumberFormat="1" applyFont="1" applyFill="1" applyBorder="1" applyProtection="1">
      <protection locked="0"/>
    </xf>
    <xf numFmtId="166" fontId="1" fillId="0" borderId="18" xfId="1" applyNumberFormat="1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/>
    <xf numFmtId="164" fontId="1" fillId="2" borderId="8" xfId="0" applyNumberFormat="1" applyFont="1" applyFill="1" applyBorder="1" applyProtection="1"/>
    <xf numFmtId="0" fontId="1" fillId="0" borderId="9" xfId="0" applyFont="1" applyBorder="1" applyAlignment="1">
      <alignment horizontal="left"/>
    </xf>
    <xf numFmtId="0" fontId="0" fillId="0" borderId="14" xfId="0" quotePrefix="1" applyBorder="1" applyAlignment="1">
      <alignment horizontal="left"/>
    </xf>
    <xf numFmtId="3" fontId="0" fillId="0" borderId="15" xfId="0" applyNumberFormat="1" applyBorder="1"/>
    <xf numFmtId="164" fontId="0" fillId="0" borderId="15" xfId="0" applyNumberFormat="1" applyBorder="1"/>
    <xf numFmtId="0" fontId="1" fillId="0" borderId="19" xfId="0" applyFont="1" applyBorder="1" applyAlignment="1">
      <alignment horizontal="left"/>
    </xf>
    <xf numFmtId="0" fontId="1" fillId="0" borderId="20" xfId="0" applyFont="1" applyBorder="1"/>
    <xf numFmtId="164" fontId="1" fillId="2" borderId="20" xfId="0" applyNumberFormat="1" applyFont="1" applyFill="1" applyBorder="1" applyProtection="1"/>
    <xf numFmtId="0" fontId="1" fillId="0" borderId="21" xfId="0" applyFont="1" applyBorder="1"/>
    <xf numFmtId="0" fontId="1" fillId="0" borderId="22" xfId="0" quotePrefix="1" applyFont="1" applyBorder="1" applyAlignment="1">
      <alignment horizontal="left"/>
    </xf>
    <xf numFmtId="0" fontId="1" fillId="0" borderId="23" xfId="0" applyFont="1" applyBorder="1"/>
    <xf numFmtId="164" fontId="1" fillId="2" borderId="23" xfId="0" applyNumberFormat="1" applyFont="1" applyFill="1" applyBorder="1" applyProtection="1"/>
    <xf numFmtId="0" fontId="1" fillId="0" borderId="24" xfId="0" applyFont="1" applyBorder="1" applyAlignment="1">
      <alignment horizontal="left"/>
    </xf>
    <xf numFmtId="0" fontId="0" fillId="0" borderId="19" xfId="0" applyBorder="1"/>
    <xf numFmtId="3" fontId="0" fillId="0" borderId="20" xfId="0" applyNumberFormat="1" applyBorder="1"/>
    <xf numFmtId="164" fontId="0" fillId="2" borderId="20" xfId="0" applyNumberFormat="1" applyFill="1" applyBorder="1"/>
    <xf numFmtId="3" fontId="0" fillId="0" borderId="21" xfId="0" applyNumberFormat="1" applyBorder="1"/>
    <xf numFmtId="165" fontId="1" fillId="2" borderId="25" xfId="1" applyNumberFormat="1" applyFont="1" applyFill="1" applyBorder="1" applyProtection="1">
      <protection locked="0"/>
    </xf>
    <xf numFmtId="166" fontId="1" fillId="0" borderId="26" xfId="1" applyNumberFormat="1" applyFont="1" applyBorder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7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7" fillId="0" borderId="32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33" xfId="0" applyFont="1" applyBorder="1" applyAlignment="1">
      <alignment horizontal="centerContinuous"/>
    </xf>
    <xf numFmtId="0" fontId="7" fillId="0" borderId="34" xfId="0" applyFont="1" applyBorder="1" applyAlignment="1">
      <alignment horizontal="centerContinuous"/>
    </xf>
    <xf numFmtId="0" fontId="7" fillId="0" borderId="35" xfId="0" applyFont="1" applyBorder="1" applyAlignment="1">
      <alignment horizontal="centerContinuous"/>
    </xf>
    <xf numFmtId="0" fontId="1" fillId="0" borderId="33" xfId="0" applyFont="1" applyBorder="1" applyAlignment="1">
      <alignment horizontal="centerContinuous"/>
    </xf>
    <xf numFmtId="0" fontId="1" fillId="0" borderId="34" xfId="0" applyFont="1" applyBorder="1" applyAlignment="1">
      <alignment horizontal="centerContinuous"/>
    </xf>
    <xf numFmtId="0" fontId="1" fillId="0" borderId="35" xfId="0" applyFont="1" applyBorder="1" applyAlignment="1">
      <alignment horizontal="centerContinuous"/>
    </xf>
    <xf numFmtId="0" fontId="1" fillId="0" borderId="36" xfId="0" applyFont="1" applyBorder="1" applyAlignment="1">
      <alignment horizontal="center"/>
    </xf>
    <xf numFmtId="0" fontId="1" fillId="0" borderId="37" xfId="0" quotePrefix="1" applyFont="1" applyBorder="1" applyAlignment="1">
      <alignment horizontal="left"/>
    </xf>
    <xf numFmtId="0" fontId="1" fillId="0" borderId="37" xfId="0" applyFont="1" applyBorder="1"/>
    <xf numFmtId="164" fontId="1" fillId="0" borderId="38" xfId="0" applyNumberFormat="1" applyFont="1" applyBorder="1" applyAlignment="1"/>
    <xf numFmtId="164" fontId="1" fillId="0" borderId="39" xfId="0" applyNumberFormat="1" applyFont="1" applyBorder="1" applyAlignment="1"/>
    <xf numFmtId="164" fontId="1" fillId="0" borderId="40" xfId="0" applyNumberFormat="1" applyFont="1" applyBorder="1" applyAlignment="1"/>
    <xf numFmtId="0" fontId="1" fillId="0" borderId="41" xfId="0" applyFont="1" applyBorder="1" applyAlignment="1">
      <alignment horizontal="center"/>
    </xf>
    <xf numFmtId="0" fontId="1" fillId="0" borderId="42" xfId="0" quotePrefix="1" applyFont="1" applyBorder="1" applyAlignment="1">
      <alignment horizontal="left"/>
    </xf>
    <xf numFmtId="0" fontId="1" fillId="0" borderId="42" xfId="0" applyFont="1" applyBorder="1"/>
    <xf numFmtId="164" fontId="1" fillId="0" borderId="43" xfId="0" applyNumberFormat="1" applyFont="1" applyBorder="1" applyProtection="1"/>
    <xf numFmtId="164" fontId="1" fillId="0" borderId="44" xfId="0" applyNumberFormat="1" applyFont="1" applyBorder="1" applyProtection="1"/>
    <xf numFmtId="164" fontId="1" fillId="0" borderId="45" xfId="0" applyNumberFormat="1" applyFont="1" applyBorder="1" applyProtection="1"/>
    <xf numFmtId="0" fontId="1" fillId="0" borderId="32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64" fontId="1" fillId="0" borderId="33" xfId="0" applyNumberFormat="1" applyFont="1" applyBorder="1" applyProtection="1"/>
    <xf numFmtId="164" fontId="1" fillId="0" borderId="34" xfId="0" applyNumberFormat="1" applyFont="1" applyBorder="1" applyProtection="1"/>
    <xf numFmtId="164" fontId="1" fillId="0" borderId="35" xfId="0" applyNumberFormat="1" applyFont="1" applyBorder="1" applyProtection="1"/>
    <xf numFmtId="0" fontId="1" fillId="0" borderId="46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7" xfId="0" quotePrefix="1" applyFont="1" applyBorder="1" applyAlignment="1">
      <alignment horizontal="left"/>
    </xf>
    <xf numFmtId="0" fontId="1" fillId="0" borderId="47" xfId="0" applyFont="1" applyBorder="1"/>
    <xf numFmtId="164" fontId="1" fillId="2" borderId="47" xfId="0" applyNumberFormat="1" applyFont="1" applyFill="1" applyBorder="1" applyAlignment="1" applyProtection="1">
      <protection locked="0"/>
    </xf>
    <xf numFmtId="164" fontId="1" fillId="0" borderId="48" xfId="0" applyNumberFormat="1" applyFont="1" applyBorder="1" applyProtection="1"/>
    <xf numFmtId="164" fontId="1" fillId="0" borderId="49" xfId="0" applyNumberFormat="1" applyFont="1" applyBorder="1" applyProtection="1"/>
    <xf numFmtId="164" fontId="1" fillId="0" borderId="48" xfId="0" applyNumberFormat="1" applyFont="1" applyFill="1" applyBorder="1" applyProtection="1"/>
    <xf numFmtId="164" fontId="1" fillId="0" borderId="49" xfId="0" applyNumberFormat="1" applyFont="1" applyFill="1" applyBorder="1" applyProtection="1"/>
    <xf numFmtId="164" fontId="1" fillId="0" borderId="50" xfId="0" applyNumberFormat="1" applyFont="1" applyFill="1" applyBorder="1" applyProtection="1"/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167" fontId="1" fillId="2" borderId="23" xfId="0" applyNumberFormat="1" applyFont="1" applyFill="1" applyBorder="1" applyAlignment="1" applyProtection="1">
      <protection locked="0"/>
    </xf>
    <xf numFmtId="0" fontId="1" fillId="0" borderId="23" xfId="0" quotePrefix="1" applyFont="1" applyBorder="1" applyAlignment="1">
      <alignment horizontal="left"/>
    </xf>
    <xf numFmtId="164" fontId="1" fillId="0" borderId="53" xfId="0" applyNumberFormat="1" applyFont="1" applyBorder="1" applyAlignment="1">
      <alignment horizontal="right"/>
    </xf>
    <xf numFmtId="164" fontId="1" fillId="0" borderId="54" xfId="0" applyNumberFormat="1" applyFont="1" applyBorder="1" applyAlignment="1">
      <alignment horizontal="right"/>
    </xf>
    <xf numFmtId="164" fontId="1" fillId="0" borderId="53" xfId="0" applyNumberFormat="1" applyFont="1" applyBorder="1" applyProtection="1"/>
    <xf numFmtId="164" fontId="1" fillId="0" borderId="54" xfId="0" applyNumberFormat="1" applyFont="1" applyBorder="1" applyProtection="1"/>
    <xf numFmtId="164" fontId="1" fillId="0" borderId="55" xfId="0" applyNumberFormat="1" applyFont="1" applyBorder="1" applyProtection="1"/>
    <xf numFmtId="168" fontId="1" fillId="2" borderId="42" xfId="1" applyNumberFormat="1" applyFont="1" applyFill="1" applyBorder="1" applyProtection="1">
      <protection locked="0"/>
    </xf>
    <xf numFmtId="0" fontId="5" fillId="0" borderId="42" xfId="0" applyFont="1" applyBorder="1" applyAlignment="1">
      <alignment horizontal="center"/>
    </xf>
    <xf numFmtId="164" fontId="1" fillId="0" borderId="43" xfId="0" applyNumberFormat="1" applyFont="1" applyBorder="1" applyAlignment="1" applyProtection="1">
      <alignment horizontal="right"/>
    </xf>
    <xf numFmtId="164" fontId="1" fillId="0" borderId="44" xfId="0" applyNumberFormat="1" applyFont="1" applyBorder="1" applyAlignment="1" applyProtection="1">
      <alignment horizontal="right"/>
    </xf>
    <xf numFmtId="168" fontId="1" fillId="2" borderId="47" xfId="1" applyNumberFormat="1" applyFont="1" applyFill="1" applyBorder="1" applyProtection="1">
      <protection locked="0"/>
    </xf>
    <xf numFmtId="0" fontId="5" fillId="0" borderId="47" xfId="0" applyFont="1" applyBorder="1" applyAlignment="1">
      <alignment horizontal="center"/>
    </xf>
    <xf numFmtId="164" fontId="1" fillId="0" borderId="48" xfId="0" applyNumberFormat="1" applyFont="1" applyBorder="1" applyAlignment="1" applyProtection="1">
      <alignment horizontal="right"/>
    </xf>
    <xf numFmtId="164" fontId="1" fillId="0" borderId="50" xfId="0" applyNumberFormat="1" applyFont="1" applyBorder="1" applyProtection="1"/>
    <xf numFmtId="0" fontId="1" fillId="0" borderId="56" xfId="0" applyFont="1" applyBorder="1" applyAlignment="1">
      <alignment horizontal="left"/>
    </xf>
    <xf numFmtId="164" fontId="1" fillId="0" borderId="48" xfId="0" applyNumberFormat="1" applyFont="1" applyBorder="1" applyAlignment="1">
      <alignment horizontal="right"/>
    </xf>
    <xf numFmtId="164" fontId="1" fillId="0" borderId="49" xfId="0" applyNumberFormat="1" applyFont="1" applyBorder="1" applyAlignment="1">
      <alignment horizontal="right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vertical="top"/>
    </xf>
    <xf numFmtId="168" fontId="1" fillId="2" borderId="23" xfId="1" applyNumberFormat="1" applyFont="1" applyFill="1" applyBorder="1" applyProtection="1">
      <protection locked="0"/>
    </xf>
    <xf numFmtId="0" fontId="5" fillId="0" borderId="23" xfId="0" applyFont="1" applyBorder="1" applyAlignment="1">
      <alignment horizontal="center"/>
    </xf>
    <xf numFmtId="164" fontId="1" fillId="0" borderId="53" xfId="0" applyNumberFormat="1" applyFont="1" applyBorder="1" applyAlignment="1" applyProtection="1">
      <alignment horizontal="right"/>
    </xf>
    <xf numFmtId="169" fontId="1" fillId="2" borderId="42" xfId="0" applyNumberFormat="1" applyFont="1" applyFill="1" applyBorder="1" applyAlignment="1" applyProtection="1">
      <protection locked="0"/>
    </xf>
    <xf numFmtId="0" fontId="2" fillId="0" borderId="42" xfId="0" quotePrefix="1" applyFont="1" applyBorder="1" applyAlignment="1">
      <alignment horizontal="left" vertical="top"/>
    </xf>
    <xf numFmtId="169" fontId="1" fillId="2" borderId="47" xfId="0" applyNumberFormat="1" applyFont="1" applyFill="1" applyBorder="1" applyProtection="1">
      <protection locked="0"/>
    </xf>
    <xf numFmtId="164" fontId="1" fillId="0" borderId="48" xfId="0" applyNumberFormat="1" applyFont="1" applyBorder="1"/>
    <xf numFmtId="164" fontId="1" fillId="0" borderId="49" xfId="0" applyNumberFormat="1" applyFont="1" applyBorder="1"/>
    <xf numFmtId="164" fontId="1" fillId="0" borderId="50" xfId="0" applyNumberFormat="1" applyFont="1" applyBorder="1"/>
    <xf numFmtId="170" fontId="1" fillId="0" borderId="47" xfId="0" quotePrefix="1" applyNumberFormat="1" applyFont="1" applyBorder="1" applyAlignment="1" applyProtection="1">
      <alignment horizontal="left"/>
    </xf>
    <xf numFmtId="164" fontId="1" fillId="0" borderId="49" xfId="0" applyNumberFormat="1" applyFont="1" applyBorder="1" applyAlignment="1" applyProtection="1">
      <alignment horizontal="right"/>
    </xf>
    <xf numFmtId="164" fontId="1" fillId="2" borderId="23" xfId="0" applyNumberFormat="1" applyFont="1" applyFill="1" applyBorder="1" applyAlignment="1" applyProtection="1">
      <protection locked="0"/>
    </xf>
    <xf numFmtId="164" fontId="1" fillId="0" borderId="53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42" xfId="0" applyFont="1" applyBorder="1" applyAlignment="1">
      <alignment horizontal="right"/>
    </xf>
    <xf numFmtId="167" fontId="1" fillId="2" borderId="42" xfId="0" applyNumberFormat="1" applyFont="1" applyFill="1" applyBorder="1" applyAlignment="1" applyProtection="1">
      <protection locked="0"/>
    </xf>
    <xf numFmtId="164" fontId="1" fillId="0" borderId="45" xfId="0" applyNumberFormat="1" applyFont="1" applyBorder="1" applyAlignment="1" applyProtection="1">
      <alignment horizontal="right"/>
    </xf>
    <xf numFmtId="0" fontId="1" fillId="0" borderId="56" xfId="0" applyFont="1" applyBorder="1"/>
    <xf numFmtId="0" fontId="1" fillId="0" borderId="56" xfId="0" quotePrefix="1" applyFont="1" applyBorder="1" applyAlignment="1">
      <alignment horizontal="right"/>
    </xf>
    <xf numFmtId="167" fontId="1" fillId="2" borderId="56" xfId="0" applyNumberFormat="1" applyFont="1" applyFill="1" applyBorder="1" applyAlignment="1" applyProtection="1">
      <protection locked="0"/>
    </xf>
    <xf numFmtId="0" fontId="1" fillId="0" borderId="56" xfId="0" quotePrefix="1" applyFont="1" applyBorder="1" applyAlignment="1">
      <alignment horizontal="left"/>
    </xf>
    <xf numFmtId="164" fontId="1" fillId="0" borderId="59" xfId="0" applyNumberFormat="1" applyFont="1" applyBorder="1" applyProtection="1"/>
    <xf numFmtId="164" fontId="1" fillId="0" borderId="60" xfId="0" applyNumberFormat="1" applyFont="1" applyBorder="1" applyProtection="1"/>
    <xf numFmtId="164" fontId="1" fillId="0" borderId="59" xfId="0" applyNumberFormat="1" applyFont="1" applyBorder="1" applyAlignment="1" applyProtection="1">
      <alignment horizontal="right"/>
    </xf>
    <xf numFmtId="164" fontId="1" fillId="0" borderId="61" xfId="0" applyNumberFormat="1" applyFont="1" applyBorder="1" applyAlignment="1" applyProtection="1">
      <alignment horizontal="right"/>
    </xf>
    <xf numFmtId="0" fontId="7" fillId="0" borderId="62" xfId="0" applyFont="1" applyBorder="1" applyAlignment="1">
      <alignment horizontal="center"/>
    </xf>
    <xf numFmtId="0" fontId="7" fillId="0" borderId="63" xfId="3" applyFont="1" applyBorder="1" applyAlignment="1">
      <alignment horizontal="left"/>
    </xf>
    <xf numFmtId="0" fontId="7" fillId="0" borderId="63" xfId="3" applyFont="1" applyBorder="1"/>
    <xf numFmtId="0" fontId="7" fillId="0" borderId="63" xfId="3" applyFont="1" applyBorder="1" applyAlignment="1">
      <alignment horizontal="right"/>
    </xf>
    <xf numFmtId="0" fontId="7" fillId="0" borderId="63" xfId="0" applyFont="1" applyBorder="1"/>
    <xf numFmtId="164" fontId="7" fillId="0" borderId="64" xfId="0" applyNumberFormat="1" applyFont="1" applyBorder="1"/>
    <xf numFmtId="164" fontId="7" fillId="0" borderId="65" xfId="0" applyNumberFormat="1" applyFont="1" applyBorder="1"/>
    <xf numFmtId="164" fontId="7" fillId="0" borderId="66" xfId="0" applyNumberFormat="1" applyFont="1" applyBorder="1"/>
    <xf numFmtId="0" fontId="7" fillId="0" borderId="41" xfId="0" applyFont="1" applyBorder="1" applyAlignment="1">
      <alignment horizontal="center"/>
    </xf>
    <xf numFmtId="0" fontId="7" fillId="0" borderId="47" xfId="3" quotePrefix="1" applyFont="1" applyBorder="1" applyAlignment="1">
      <alignment horizontal="left"/>
    </xf>
    <xf numFmtId="0" fontId="7" fillId="0" borderId="47" xfId="3" applyFont="1" applyBorder="1"/>
    <xf numFmtId="0" fontId="7" fillId="0" borderId="47" xfId="3" quotePrefix="1" applyFont="1" applyBorder="1" applyAlignment="1">
      <alignment horizontal="right"/>
    </xf>
    <xf numFmtId="0" fontId="7" fillId="0" borderId="47" xfId="0" applyFont="1" applyBorder="1"/>
    <xf numFmtId="164" fontId="7" fillId="0" borderId="48" xfId="0" applyNumberFormat="1" applyFont="1" applyBorder="1"/>
    <xf numFmtId="164" fontId="7" fillId="0" borderId="49" xfId="0" applyNumberFormat="1" applyFont="1" applyBorder="1"/>
    <xf numFmtId="164" fontId="7" fillId="0" borderId="50" xfId="0" applyNumberFormat="1" applyFont="1" applyBorder="1"/>
    <xf numFmtId="0" fontId="7" fillId="0" borderId="67" xfId="0" applyFont="1" applyBorder="1" applyAlignment="1">
      <alignment horizontal="center"/>
    </xf>
    <xf numFmtId="0" fontId="7" fillId="0" borderId="68" xfId="3" applyFont="1" applyBorder="1" applyAlignment="1">
      <alignment horizontal="left"/>
    </xf>
    <xf numFmtId="0" fontId="7" fillId="0" borderId="68" xfId="3" applyFont="1" applyBorder="1"/>
    <xf numFmtId="0" fontId="7" fillId="0" borderId="68" xfId="3" quotePrefix="1" applyFont="1" applyBorder="1" applyAlignment="1">
      <alignment horizontal="right"/>
    </xf>
    <xf numFmtId="0" fontId="7" fillId="0" borderId="68" xfId="0" applyFont="1" applyBorder="1"/>
    <xf numFmtId="171" fontId="7" fillId="0" borderId="69" xfId="1" applyNumberFormat="1" applyFont="1" applyBorder="1"/>
    <xf numFmtId="171" fontId="7" fillId="0" borderId="70" xfId="1" applyNumberFormat="1" applyFont="1" applyBorder="1"/>
    <xf numFmtId="164" fontId="7" fillId="0" borderId="69" xfId="0" applyNumberFormat="1" applyFont="1" applyBorder="1"/>
    <xf numFmtId="164" fontId="7" fillId="0" borderId="70" xfId="0" applyNumberFormat="1" applyFont="1" applyBorder="1"/>
    <xf numFmtId="164" fontId="7" fillId="0" borderId="71" xfId="0" applyNumberFormat="1" applyFont="1" applyBorder="1"/>
  </cellXfs>
  <cellStyles count="4">
    <cellStyle name="Prozent" xfId="1" builtinId="5"/>
    <cellStyle name="Standard" xfId="0" builtinId="0"/>
    <cellStyle name="Standard_Mafru_Mod" xfId="3"/>
    <cellStyle name="Standard_Weiz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N1" t="str">
            <v>ha</v>
          </cell>
          <cell r="S1" t="str">
            <v>€</v>
          </cell>
        </row>
      </sheetData>
      <sheetData sheetId="6"/>
      <sheetData sheetId="7"/>
      <sheetData sheetId="8"/>
      <sheetData sheetId="9">
        <row r="1">
          <cell r="I1" t="str">
            <v>Wheat</v>
          </cell>
        </row>
        <row r="3">
          <cell r="C3" t="str">
            <v>Yield</v>
          </cell>
          <cell r="E3">
            <v>60</v>
          </cell>
          <cell r="L3">
            <v>9.0000000000000018</v>
          </cell>
          <cell r="O3">
            <v>0</v>
          </cell>
        </row>
        <row r="4">
          <cell r="C4" t="str">
            <v>Price (weighted average)</v>
          </cell>
          <cell r="E4">
            <v>11.418333333333333</v>
          </cell>
          <cell r="L4">
            <v>3</v>
          </cell>
          <cell r="O4">
            <v>0.3</v>
          </cell>
        </row>
        <row r="5">
          <cell r="C5" t="str">
            <v>Direct payment</v>
          </cell>
          <cell r="E5">
            <v>348</v>
          </cell>
          <cell r="L5">
            <v>294.09596799999997</v>
          </cell>
          <cell r="O5">
            <v>0.2</v>
          </cell>
        </row>
        <row r="6">
          <cell r="C6" t="str">
            <v>Other spin-off output</v>
          </cell>
          <cell r="L6">
            <v>782.8659907407407</v>
          </cell>
          <cell r="O6">
            <v>0.3</v>
          </cell>
        </row>
        <row r="7">
          <cell r="C7" t="str">
            <v>Proport. var. costs</v>
          </cell>
          <cell r="E7">
            <v>490.15994666666666</v>
          </cell>
          <cell r="L7">
            <v>1</v>
          </cell>
          <cell r="O7">
            <v>0.4</v>
          </cell>
        </row>
        <row r="9">
          <cell r="T9" t="str">
            <v>dt</v>
          </cell>
        </row>
        <row r="15">
          <cell r="H15">
            <v>0.05</v>
          </cell>
        </row>
        <row r="16">
          <cell r="H16">
            <v>7.0000000000000007E-2</v>
          </cell>
        </row>
        <row r="18">
          <cell r="H18">
            <v>10</v>
          </cell>
        </row>
        <row r="19">
          <cell r="H19">
            <v>12</v>
          </cell>
        </row>
        <row r="21">
          <cell r="H21">
            <v>225</v>
          </cell>
        </row>
        <row r="22">
          <cell r="H22">
            <v>250</v>
          </cell>
        </row>
        <row r="26">
          <cell r="P26">
            <v>95.810650925925927</v>
          </cell>
        </row>
        <row r="27">
          <cell r="P27">
            <v>25.92</v>
          </cell>
        </row>
        <row r="28">
          <cell r="H28">
            <v>0.05</v>
          </cell>
        </row>
        <row r="29">
          <cell r="H29">
            <v>7.0000000000000007E-2</v>
          </cell>
        </row>
        <row r="30">
          <cell r="H30">
            <v>10</v>
          </cell>
        </row>
        <row r="31">
          <cell r="H31">
            <v>12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4"/>
  <sheetViews>
    <sheetView showGridLines="0" tabSelected="1" zoomScale="115" zoomScaleNormal="115" workbookViewId="0"/>
  </sheetViews>
  <sheetFormatPr baseColWidth="10" defaultColWidth="11.42578125" defaultRowHeight="15" x14ac:dyDescent="0.2"/>
  <cols>
    <col min="1" max="1" width="3.140625" style="5" customWidth="1"/>
    <col min="2" max="2" width="1.7109375" style="2" customWidth="1"/>
    <col min="3" max="3" width="4.140625" style="5" customWidth="1"/>
    <col min="4" max="4" width="16.42578125" style="5" customWidth="1"/>
    <col min="5" max="5" width="7.140625" style="5" customWidth="1"/>
    <col min="6" max="6" width="11" style="5" customWidth="1"/>
    <col min="7" max="7" width="8.85546875" style="5" customWidth="1"/>
    <col min="8" max="8" width="6.42578125" style="5" bestFit="1" customWidth="1"/>
    <col min="9" max="9" width="8" style="5" bestFit="1" customWidth="1"/>
    <col min="10" max="15" width="10.7109375" style="5" customWidth="1"/>
    <col min="16" max="16384" width="11.42578125" style="5"/>
  </cols>
  <sheetData>
    <row r="1" spans="1:15" ht="15.75" x14ac:dyDescent="0.25">
      <c r="A1" s="1">
        <f t="shared" ref="A1:A33" ca="1" si="0">CELL("Row",A1)</f>
        <v>1</v>
      </c>
      <c r="C1" s="3" t="s">
        <v>0</v>
      </c>
      <c r="D1" s="4"/>
      <c r="G1" s="6" t="str">
        <f>'[1]F2 Gewinn'!$I$1</f>
        <v>Wheat</v>
      </c>
      <c r="O1" s="7" t="s">
        <v>1</v>
      </c>
    </row>
    <row r="2" spans="1:15" x14ac:dyDescent="0.2">
      <c r="A2" s="1">
        <f t="shared" ca="1" si="0"/>
        <v>2</v>
      </c>
      <c r="J2" s="8" t="s">
        <v>2</v>
      </c>
      <c r="N2" s="9" t="s">
        <v>3</v>
      </c>
      <c r="O2" s="10" t="s">
        <v>4</v>
      </c>
    </row>
    <row r="3" spans="1:15" x14ac:dyDescent="0.2">
      <c r="A3" s="1">
        <f t="shared" ca="1" si="0"/>
        <v>3</v>
      </c>
      <c r="C3" s="11" t="str">
        <f>'[1]F2 Gewinn'!$C$3</f>
        <v>Yield</v>
      </c>
      <c r="D3" s="12"/>
      <c r="E3" s="12"/>
      <c r="F3" s="13">
        <f>'[1]F2 Gewinn'!E3</f>
        <v>60</v>
      </c>
      <c r="G3" s="14" t="str">
        <f>ProdUnit&amp;"/"&amp;Unit</f>
        <v>dt/ha</v>
      </c>
      <c r="J3" s="15" t="s">
        <v>5</v>
      </c>
      <c r="K3" s="16"/>
      <c r="L3" s="17">
        <f>'[1]F2 Gewinn'!$L$3</f>
        <v>9.0000000000000018</v>
      </c>
      <c r="M3" s="18" t="s">
        <v>6</v>
      </c>
      <c r="N3" s="19">
        <f>'[1]F2 Gewinn'!O3</f>
        <v>0</v>
      </c>
      <c r="O3" s="20">
        <f>IF(L3=0,0,100%-N3)</f>
        <v>1</v>
      </c>
    </row>
    <row r="4" spans="1:15" x14ac:dyDescent="0.2">
      <c r="A4" s="1">
        <f t="shared" ca="1" si="0"/>
        <v>4</v>
      </c>
      <c r="C4" s="21" t="str">
        <f>'[1]F2 Gewinn'!$C$4</f>
        <v>Price (weighted average)</v>
      </c>
      <c r="D4" s="22"/>
      <c r="E4" s="22"/>
      <c r="F4" s="23">
        <f>'[1]F2 Gewinn'!E4</f>
        <v>11.418333333333333</v>
      </c>
      <c r="G4" s="24" t="str">
        <f>Curr&amp;"/"&amp;ProdUnit</f>
        <v>€/dt</v>
      </c>
      <c r="J4" s="25" t="s">
        <v>7</v>
      </c>
      <c r="K4" s="26"/>
      <c r="L4" s="27">
        <f>'[1]F2 Gewinn'!$L$4</f>
        <v>3</v>
      </c>
      <c r="M4" s="28" t="str">
        <f>Curr</f>
        <v>€</v>
      </c>
      <c r="N4" s="29">
        <f>'[1]F2 Gewinn'!O4</f>
        <v>0.3</v>
      </c>
      <c r="O4" s="30">
        <f>IF(L4=0,0,100%-N4)</f>
        <v>0.7</v>
      </c>
    </row>
    <row r="5" spans="1:15" x14ac:dyDescent="0.2">
      <c r="A5" s="1">
        <f t="shared" ca="1" si="0"/>
        <v>5</v>
      </c>
      <c r="C5" s="31" t="str">
        <f>'[1]F2 Gewinn'!$C$5</f>
        <v>Direct payment</v>
      </c>
      <c r="D5" s="32"/>
      <c r="E5" s="32"/>
      <c r="F5" s="33">
        <f>'[1]F2 Gewinn'!E5</f>
        <v>348</v>
      </c>
      <c r="G5" s="34" t="str">
        <f>Curr&amp;"/"&amp;Unit</f>
        <v>€/ha</v>
      </c>
      <c r="J5" s="35" t="s">
        <v>8</v>
      </c>
      <c r="K5" s="36"/>
      <c r="L5" s="37">
        <f>'[1]F2 Gewinn'!$L$5</f>
        <v>294.09596799999997</v>
      </c>
      <c r="M5" s="28" t="str">
        <f>Curr</f>
        <v>€</v>
      </c>
      <c r="N5" s="29">
        <f>'[1]F2 Gewinn'!O5</f>
        <v>0.2</v>
      </c>
      <c r="O5" s="30">
        <f>IF(L5=0,0,100%-N5)</f>
        <v>0.8</v>
      </c>
    </row>
    <row r="6" spans="1:15" x14ac:dyDescent="0.2">
      <c r="A6" s="1">
        <f t="shared" ca="1" si="0"/>
        <v>6</v>
      </c>
      <c r="C6" s="38" t="str">
        <f>'[1]F2 Gewinn'!$C$6</f>
        <v>Other spin-off output</v>
      </c>
      <c r="D6" s="39"/>
      <c r="E6" s="39"/>
      <c r="F6" s="40">
        <f>'[1]F2 Gewinn'!E6</f>
        <v>0</v>
      </c>
      <c r="G6" s="41" t="str">
        <f>Curr&amp;"/"&amp;Unit</f>
        <v>€/ha</v>
      </c>
      <c r="J6" s="35" t="s">
        <v>9</v>
      </c>
      <c r="K6" s="36"/>
      <c r="L6" s="37">
        <f>'[1]F2 Gewinn'!$L$6</f>
        <v>782.8659907407407</v>
      </c>
      <c r="M6" s="28" t="str">
        <f>Curr</f>
        <v>€</v>
      </c>
      <c r="N6" s="29">
        <f>'[1]F2 Gewinn'!O6</f>
        <v>0.3</v>
      </c>
      <c r="O6" s="30">
        <f>IF(L6=0,0,100%-N6)</f>
        <v>0.7</v>
      </c>
    </row>
    <row r="7" spans="1:15" x14ac:dyDescent="0.2">
      <c r="A7" s="1">
        <f t="shared" ca="1" si="0"/>
        <v>7</v>
      </c>
      <c r="C7" s="42" t="str">
        <f>'[1]F2 Gewinn'!$C$7</f>
        <v>Proport. var. costs</v>
      </c>
      <c r="D7" s="43"/>
      <c r="E7" s="43"/>
      <c r="F7" s="44">
        <f>'[1]F2 Gewinn'!E7</f>
        <v>490.15994666666666</v>
      </c>
      <c r="G7" s="45" t="str">
        <f>Curr&amp;"/"&amp;Unit</f>
        <v>€/ha</v>
      </c>
      <c r="J7" s="46" t="s">
        <v>10</v>
      </c>
      <c r="K7" s="47"/>
      <c r="L7" s="48">
        <f>'[1]F2 Gewinn'!$L$7</f>
        <v>1</v>
      </c>
      <c r="M7" s="49" t="s">
        <v>11</v>
      </c>
      <c r="N7" s="50">
        <f>'[1]F2 Gewinn'!O7</f>
        <v>0.4</v>
      </c>
      <c r="O7" s="51">
        <f>IF(L7=0,0,100%-N7)</f>
        <v>0.6</v>
      </c>
    </row>
    <row r="8" spans="1:15" ht="15.75" thickBot="1" x14ac:dyDescent="0.25">
      <c r="A8" s="1">
        <f t="shared" ca="1" si="0"/>
        <v>8</v>
      </c>
    </row>
    <row r="9" spans="1:15" ht="15.75" thickTop="1" x14ac:dyDescent="0.2">
      <c r="A9" s="1">
        <f t="shared" ca="1" si="0"/>
        <v>9</v>
      </c>
      <c r="C9" s="52" t="s">
        <v>12</v>
      </c>
      <c r="D9" s="53"/>
      <c r="E9" s="53"/>
      <c r="F9" s="53"/>
      <c r="G9" s="53"/>
      <c r="H9" s="53"/>
      <c r="I9" s="53"/>
      <c r="J9" s="54" t="s">
        <v>13</v>
      </c>
      <c r="K9" s="55"/>
      <c r="L9" s="54" t="s">
        <v>14</v>
      </c>
      <c r="M9" s="55"/>
      <c r="N9" s="54" t="s">
        <v>10</v>
      </c>
      <c r="O9" s="56"/>
    </row>
    <row r="10" spans="1:15" x14ac:dyDescent="0.2">
      <c r="A10" s="1">
        <f t="shared" ca="1" si="0"/>
        <v>10</v>
      </c>
      <c r="C10" s="57"/>
      <c r="D10" s="58"/>
      <c r="E10" s="58"/>
      <c r="F10" s="58"/>
      <c r="G10" s="58"/>
      <c r="H10" s="58"/>
      <c r="I10" s="58"/>
      <c r="J10" s="59" t="s">
        <v>15</v>
      </c>
      <c r="K10" s="60" t="s">
        <v>16</v>
      </c>
      <c r="L10" s="59" t="s">
        <v>15</v>
      </c>
      <c r="M10" s="60" t="s">
        <v>16</v>
      </c>
      <c r="N10" s="59" t="s">
        <v>15</v>
      </c>
      <c r="O10" s="61" t="s">
        <v>16</v>
      </c>
    </row>
    <row r="11" spans="1:15" ht="15.75" thickBot="1" x14ac:dyDescent="0.25">
      <c r="A11" s="1">
        <f t="shared" ca="1" si="0"/>
        <v>11</v>
      </c>
      <c r="C11" s="57"/>
      <c r="D11" s="58"/>
      <c r="E11" s="58"/>
      <c r="F11" s="58"/>
      <c r="G11" s="58"/>
      <c r="H11" s="58"/>
      <c r="I11" s="58"/>
      <c r="J11" s="62" t="str">
        <f t="shared" ref="J11:O11" si="1">Curr&amp;"/"&amp;Unit</f>
        <v>€/ha</v>
      </c>
      <c r="K11" s="63" t="str">
        <f t="shared" si="1"/>
        <v>€/ha</v>
      </c>
      <c r="L11" s="62" t="str">
        <f t="shared" si="1"/>
        <v>€/ha</v>
      </c>
      <c r="M11" s="63" t="str">
        <f t="shared" si="1"/>
        <v>€/ha</v>
      </c>
      <c r="N11" s="62" t="str">
        <f t="shared" si="1"/>
        <v>€/ha</v>
      </c>
      <c r="O11" s="64" t="str">
        <f t="shared" si="1"/>
        <v>€/ha</v>
      </c>
    </row>
    <row r="12" spans="1:15" ht="15.75" thickTop="1" x14ac:dyDescent="0.2">
      <c r="A12" s="1">
        <f t="shared" ca="1" si="0"/>
        <v>12</v>
      </c>
      <c r="C12" s="65" t="s">
        <v>17</v>
      </c>
      <c r="D12" s="66" t="s">
        <v>18</v>
      </c>
      <c r="E12" s="67"/>
      <c r="F12" s="67"/>
      <c r="G12" s="67"/>
      <c r="H12" s="67"/>
      <c r="I12" s="67"/>
      <c r="J12" s="68">
        <f>F3*F4+F5+F6</f>
        <v>1033.0999999999999</v>
      </c>
      <c r="K12" s="69">
        <f>$J12</f>
        <v>1033.0999999999999</v>
      </c>
      <c r="L12" s="68">
        <f t="shared" ref="L12:O13" si="2">$J12</f>
        <v>1033.0999999999999</v>
      </c>
      <c r="M12" s="69">
        <f t="shared" si="2"/>
        <v>1033.0999999999999</v>
      </c>
      <c r="N12" s="68">
        <f t="shared" si="2"/>
        <v>1033.0999999999999</v>
      </c>
      <c r="O12" s="70">
        <f t="shared" si="2"/>
        <v>1033.0999999999999</v>
      </c>
    </row>
    <row r="13" spans="1:15" x14ac:dyDescent="0.2">
      <c r="A13" s="1">
        <f t="shared" ca="1" si="0"/>
        <v>13</v>
      </c>
      <c r="C13" s="71" t="s">
        <v>19</v>
      </c>
      <c r="D13" s="72" t="s">
        <v>20</v>
      </c>
      <c r="E13" s="73"/>
      <c r="F13" s="73"/>
      <c r="G13" s="73"/>
      <c r="H13" s="73"/>
      <c r="I13" s="73"/>
      <c r="J13" s="74">
        <f>F7</f>
        <v>490.15994666666666</v>
      </c>
      <c r="K13" s="75">
        <f>$J13</f>
        <v>490.15994666666666</v>
      </c>
      <c r="L13" s="74">
        <f t="shared" si="2"/>
        <v>490.15994666666666</v>
      </c>
      <c r="M13" s="75">
        <f t="shared" si="2"/>
        <v>490.15994666666666</v>
      </c>
      <c r="N13" s="74">
        <f t="shared" si="2"/>
        <v>490.15994666666666</v>
      </c>
      <c r="O13" s="76">
        <f t="shared" si="2"/>
        <v>490.15994666666666</v>
      </c>
    </row>
    <row r="14" spans="1:15" x14ac:dyDescent="0.2">
      <c r="A14" s="1">
        <f t="shared" ca="1" si="0"/>
        <v>14</v>
      </c>
      <c r="C14" s="77"/>
      <c r="D14" s="78" t="s">
        <v>21</v>
      </c>
      <c r="E14" s="22"/>
      <c r="F14" s="22"/>
      <c r="G14" s="22"/>
      <c r="H14" s="22"/>
      <c r="I14" s="22"/>
      <c r="J14" s="79"/>
      <c r="K14" s="80"/>
      <c r="L14" s="79"/>
      <c r="M14" s="80"/>
      <c r="N14" s="79"/>
      <c r="O14" s="81"/>
    </row>
    <row r="15" spans="1:15" x14ac:dyDescent="0.2">
      <c r="A15" s="1">
        <f t="shared" ca="1" si="0"/>
        <v>15</v>
      </c>
      <c r="C15" s="77" t="s">
        <v>19</v>
      </c>
      <c r="D15" s="82" t="s">
        <v>22</v>
      </c>
      <c r="E15" s="72" t="s">
        <v>23</v>
      </c>
      <c r="F15" s="73"/>
      <c r="G15" s="73"/>
      <c r="H15" s="73"/>
      <c r="I15" s="73"/>
      <c r="J15" s="74">
        <f>'[1]F2 Gewinn'!$P$26</f>
        <v>95.810650925925927</v>
      </c>
      <c r="K15" s="75">
        <f>'[1]F2 Gewinn'!$P$26</f>
        <v>95.810650925925927</v>
      </c>
      <c r="L15" s="74">
        <f>'[1]F2 Gewinn'!$P$26</f>
        <v>95.810650925925927</v>
      </c>
      <c r="M15" s="75">
        <f>'[1]F2 Gewinn'!$P$26</f>
        <v>95.810650925925927</v>
      </c>
      <c r="N15" s="74">
        <f>'[1]F2 Gewinn'!$P$26</f>
        <v>95.810650925925927</v>
      </c>
      <c r="O15" s="76">
        <f>'[1]F2 Gewinn'!$P$26</f>
        <v>95.810650925925927</v>
      </c>
    </row>
    <row r="16" spans="1:15" x14ac:dyDescent="0.2">
      <c r="A16" s="1">
        <f t="shared" ca="1" si="0"/>
        <v>16</v>
      </c>
      <c r="C16" s="77" t="s">
        <v>19</v>
      </c>
      <c r="D16" s="83" t="s">
        <v>24</v>
      </c>
      <c r="E16" s="84" t="s">
        <v>25</v>
      </c>
      <c r="F16" s="73"/>
      <c r="G16" s="73"/>
      <c r="H16" s="73"/>
      <c r="I16" s="73"/>
      <c r="J16" s="74">
        <f>'[1]F2 Gewinn'!$P$27</f>
        <v>25.92</v>
      </c>
      <c r="K16" s="75">
        <f>'[1]F2 Gewinn'!$P$27</f>
        <v>25.92</v>
      </c>
      <c r="L16" s="74">
        <f>'[1]F2 Gewinn'!$P$27</f>
        <v>25.92</v>
      </c>
      <c r="M16" s="75">
        <f>'[1]F2 Gewinn'!$P$27</f>
        <v>25.92</v>
      </c>
      <c r="N16" s="74">
        <f>'[1]F2 Gewinn'!$P$27</f>
        <v>25.92</v>
      </c>
      <c r="O16" s="76">
        <f>'[1]F2 Gewinn'!$P$27</f>
        <v>25.92</v>
      </c>
    </row>
    <row r="17" spans="1:15" x14ac:dyDescent="0.2">
      <c r="A17" s="1">
        <f t="shared" ca="1" si="0"/>
        <v>17</v>
      </c>
      <c r="C17" s="77" t="s">
        <v>19</v>
      </c>
      <c r="D17" s="85" t="s">
        <v>26</v>
      </c>
      <c r="E17" s="86"/>
      <c r="F17" s="86"/>
      <c r="G17" s="86"/>
      <c r="H17" s="87">
        <f>'[1]F2 Gewinn'!$I$32</f>
        <v>23</v>
      </c>
      <c r="I17" s="85" t="str">
        <f>Curr&amp;"/"&amp;Unit</f>
        <v>€/ha</v>
      </c>
      <c r="J17" s="88">
        <f t="shared" ref="J17:O17" si="3">$H$17</f>
        <v>23</v>
      </c>
      <c r="K17" s="89">
        <f t="shared" si="3"/>
        <v>23</v>
      </c>
      <c r="L17" s="90">
        <f t="shared" si="3"/>
        <v>23</v>
      </c>
      <c r="M17" s="91">
        <f t="shared" si="3"/>
        <v>23</v>
      </c>
      <c r="N17" s="90">
        <f t="shared" si="3"/>
        <v>23</v>
      </c>
      <c r="O17" s="92">
        <f t="shared" si="3"/>
        <v>23</v>
      </c>
    </row>
    <row r="18" spans="1:15" x14ac:dyDescent="0.2">
      <c r="A18" s="1">
        <f t="shared" ca="1" si="0"/>
        <v>18</v>
      </c>
      <c r="C18" s="93" t="s">
        <v>19</v>
      </c>
      <c r="D18" s="85" t="s">
        <v>27</v>
      </c>
      <c r="E18" s="86"/>
      <c r="F18" s="86"/>
      <c r="G18" s="86"/>
      <c r="H18" s="87">
        <f>'[1]F2 Gewinn'!$I$33</f>
        <v>15</v>
      </c>
      <c r="I18" s="85" t="str">
        <f>Curr&amp;"/"&amp;Unit</f>
        <v>€/ha</v>
      </c>
      <c r="J18" s="88">
        <f t="shared" ref="J18:O18" si="4">$H$18</f>
        <v>15</v>
      </c>
      <c r="K18" s="89">
        <f t="shared" si="4"/>
        <v>15</v>
      </c>
      <c r="L18" s="90">
        <f t="shared" si="4"/>
        <v>15</v>
      </c>
      <c r="M18" s="91">
        <f t="shared" si="4"/>
        <v>15</v>
      </c>
      <c r="N18" s="90">
        <f t="shared" si="4"/>
        <v>15</v>
      </c>
      <c r="O18" s="92">
        <f t="shared" si="4"/>
        <v>15</v>
      </c>
    </row>
    <row r="19" spans="1:15" x14ac:dyDescent="0.2">
      <c r="A19" s="1">
        <f t="shared" ca="1" si="0"/>
        <v>19</v>
      </c>
      <c r="C19" s="94" t="s">
        <v>19</v>
      </c>
      <c r="D19" s="95" t="s">
        <v>28</v>
      </c>
      <c r="E19" s="43"/>
      <c r="F19" s="43"/>
      <c r="G19" s="43"/>
      <c r="H19" s="96">
        <f>'[1]F2 Gewinn'!$H$23</f>
        <v>0</v>
      </c>
      <c r="I19" s="97" t="str">
        <f>Curr&amp;"/"&amp;Unit</f>
        <v>€/ha</v>
      </c>
      <c r="J19" s="98">
        <f t="shared" ref="J19:O19" si="5">$H$19</f>
        <v>0</v>
      </c>
      <c r="K19" s="99">
        <f t="shared" si="5"/>
        <v>0</v>
      </c>
      <c r="L19" s="100">
        <f t="shared" si="5"/>
        <v>0</v>
      </c>
      <c r="M19" s="101">
        <f t="shared" si="5"/>
        <v>0</v>
      </c>
      <c r="N19" s="100">
        <f t="shared" si="5"/>
        <v>0</v>
      </c>
      <c r="O19" s="102">
        <f t="shared" si="5"/>
        <v>0</v>
      </c>
    </row>
    <row r="20" spans="1:15" x14ac:dyDescent="0.2">
      <c r="A20" s="1">
        <f t="shared" ca="1" si="0"/>
        <v>20</v>
      </c>
      <c r="C20" s="77"/>
      <c r="D20" s="78" t="s">
        <v>29</v>
      </c>
      <c r="E20" s="22"/>
      <c r="F20" s="22"/>
      <c r="G20" s="22"/>
      <c r="H20" s="22"/>
      <c r="I20" s="22"/>
      <c r="J20" s="79"/>
      <c r="K20" s="80"/>
      <c r="L20" s="79"/>
      <c r="M20" s="80"/>
      <c r="N20" s="79"/>
      <c r="O20" s="81"/>
    </row>
    <row r="21" spans="1:15" x14ac:dyDescent="0.2">
      <c r="A21" s="1">
        <f t="shared" ca="1" si="0"/>
        <v>21</v>
      </c>
      <c r="C21" s="77" t="s">
        <v>19</v>
      </c>
      <c r="D21" s="83" t="s">
        <v>30</v>
      </c>
      <c r="E21" s="73" t="s">
        <v>31</v>
      </c>
      <c r="F21" s="73"/>
      <c r="G21" s="73"/>
      <c r="H21" s="103">
        <f>'[1]F2 Gewinn'!$H$15</f>
        <v>0.05</v>
      </c>
      <c r="I21" s="104"/>
      <c r="J21" s="105" t="s">
        <v>32</v>
      </c>
      <c r="K21" s="106" t="s">
        <v>32</v>
      </c>
      <c r="L21" s="74">
        <f>$L$5*$H$21*$O$5</f>
        <v>11.763838720000001</v>
      </c>
      <c r="M21" s="75">
        <f>$L$5*$H$21*$O$5</f>
        <v>11.763838720000001</v>
      </c>
      <c r="N21" s="74">
        <f>$L$5*$H$21*$O$5</f>
        <v>11.763838720000001</v>
      </c>
      <c r="O21" s="76">
        <f>$L$5*$H$21*$O$5</f>
        <v>11.763838720000001</v>
      </c>
    </row>
    <row r="22" spans="1:15" x14ac:dyDescent="0.2">
      <c r="A22" s="1">
        <f t="shared" ca="1" si="0"/>
        <v>22</v>
      </c>
      <c r="C22" s="77"/>
      <c r="D22" s="84"/>
      <c r="E22" s="85" t="s">
        <v>33</v>
      </c>
      <c r="F22" s="85"/>
      <c r="G22" s="86"/>
      <c r="H22" s="107">
        <f>'[1]F2 Gewinn'!$H$16</f>
        <v>7.0000000000000007E-2</v>
      </c>
      <c r="I22" s="108"/>
      <c r="J22" s="109" t="s">
        <v>32</v>
      </c>
      <c r="K22" s="89">
        <f>$L$5*$H$22*$N$5</f>
        <v>4.1173435520000004</v>
      </c>
      <c r="L22" s="88">
        <f>$L$5*$H$22*$N$5</f>
        <v>4.1173435520000004</v>
      </c>
      <c r="M22" s="89">
        <f>$L$5*$H$22*$N$5</f>
        <v>4.1173435520000004</v>
      </c>
      <c r="N22" s="88">
        <f>$L$5*$H$22*$N$5</f>
        <v>4.1173435520000004</v>
      </c>
      <c r="O22" s="110">
        <f>$L$5*$H$22*$N$5</f>
        <v>4.1173435520000004</v>
      </c>
    </row>
    <row r="23" spans="1:15" x14ac:dyDescent="0.2">
      <c r="A23" s="1">
        <f t="shared" ca="1" si="0"/>
        <v>23</v>
      </c>
      <c r="C23" s="77" t="s">
        <v>19</v>
      </c>
      <c r="D23" s="111" t="s">
        <v>34</v>
      </c>
      <c r="E23" s="85" t="s">
        <v>31</v>
      </c>
      <c r="F23" s="86"/>
      <c r="G23" s="86"/>
      <c r="H23" s="107">
        <f>'[1]F2 Gewinn'!$H$28</f>
        <v>0.05</v>
      </c>
      <c r="I23" s="108"/>
      <c r="J23" s="112" t="s">
        <v>32</v>
      </c>
      <c r="K23" s="113" t="s">
        <v>32</v>
      </c>
      <c r="L23" s="88">
        <f>$L$6*$O$6*$H$23</f>
        <v>27.400309675925925</v>
      </c>
      <c r="M23" s="89">
        <f>$L$6*$O$6*$H$23</f>
        <v>27.400309675925925</v>
      </c>
      <c r="N23" s="88">
        <f>$L$6*$O$6*$H$23</f>
        <v>27.400309675925925</v>
      </c>
      <c r="O23" s="110">
        <f>$L$6*$O$6*$H$23</f>
        <v>27.400309675925925</v>
      </c>
    </row>
    <row r="24" spans="1:15" x14ac:dyDescent="0.2">
      <c r="A24" s="1">
        <f t="shared" ca="1" si="0"/>
        <v>24</v>
      </c>
      <c r="C24" s="114"/>
      <c r="D24" s="115" t="s">
        <v>35</v>
      </c>
      <c r="E24" s="95" t="s">
        <v>33</v>
      </c>
      <c r="F24" s="43"/>
      <c r="G24" s="43"/>
      <c r="H24" s="116">
        <f>'[1]F2 Gewinn'!$H$29</f>
        <v>7.0000000000000007E-2</v>
      </c>
      <c r="I24" s="117"/>
      <c r="J24" s="118" t="s">
        <v>32</v>
      </c>
      <c r="K24" s="101">
        <f>$L$6*$N$6*$H$24</f>
        <v>16.440185805555554</v>
      </c>
      <c r="L24" s="100">
        <f>$L$6*$N$6*$H$24</f>
        <v>16.440185805555554</v>
      </c>
      <c r="M24" s="101">
        <f>$L$6*$N$6*$H$24</f>
        <v>16.440185805555554</v>
      </c>
      <c r="N24" s="100">
        <f>$L$6*$N$6*$H$24</f>
        <v>16.440185805555554</v>
      </c>
      <c r="O24" s="102">
        <f>$L$6*$N$6*$H$24</f>
        <v>16.440185805555554</v>
      </c>
    </row>
    <row r="25" spans="1:15" x14ac:dyDescent="0.2">
      <c r="A25" s="1">
        <f t="shared" ca="1" si="0"/>
        <v>25</v>
      </c>
      <c r="C25" s="77" t="s">
        <v>19</v>
      </c>
      <c r="D25" s="83" t="s">
        <v>14</v>
      </c>
      <c r="E25" s="72" t="s">
        <v>36</v>
      </c>
      <c r="F25" s="72"/>
      <c r="G25" s="73"/>
      <c r="H25" s="119">
        <f>'[1]F2 Gewinn'!$H$18</f>
        <v>10</v>
      </c>
      <c r="I25" s="72" t="str">
        <f>Curr&amp;"/AKh"</f>
        <v>€/AKh</v>
      </c>
      <c r="J25" s="105">
        <f>$H$25*$L$3*$O$3</f>
        <v>90.000000000000014</v>
      </c>
      <c r="K25" s="106">
        <f>$H$25*$L$3*$O$3</f>
        <v>90.000000000000014</v>
      </c>
      <c r="L25" s="105" t="s">
        <v>32</v>
      </c>
      <c r="M25" s="106" t="s">
        <v>32</v>
      </c>
      <c r="N25" s="74">
        <f>$H$25*$L$3*$O$3</f>
        <v>90.000000000000014</v>
      </c>
      <c r="O25" s="76">
        <f>$H$25*$L$3*$O$3</f>
        <v>90.000000000000014</v>
      </c>
    </row>
    <row r="26" spans="1:15" x14ac:dyDescent="0.2">
      <c r="A26" s="1">
        <f t="shared" ca="1" si="0"/>
        <v>26</v>
      </c>
      <c r="C26" s="77"/>
      <c r="D26" s="120" t="s">
        <v>37</v>
      </c>
      <c r="E26" s="85" t="s">
        <v>38</v>
      </c>
      <c r="F26" s="85"/>
      <c r="G26" s="86"/>
      <c r="H26" s="121">
        <f>'[1]F2 Gewinn'!$H$19</f>
        <v>12</v>
      </c>
      <c r="I26" s="85" t="str">
        <f>Curr&amp;"/AKh"</f>
        <v>€/AKh</v>
      </c>
      <c r="J26" s="122">
        <f>$L$3*$H$26*$N$3</f>
        <v>0</v>
      </c>
      <c r="K26" s="123">
        <f>$L$3*$H$26*$N$3</f>
        <v>0</v>
      </c>
      <c r="L26" s="112" t="s">
        <v>32</v>
      </c>
      <c r="M26" s="123">
        <f>$L$3*$H$26*$N$3</f>
        <v>0</v>
      </c>
      <c r="N26" s="122">
        <f>$L$3*$H$26*$N$3</f>
        <v>0</v>
      </c>
      <c r="O26" s="124">
        <f>$L$3*$H$26*$N$3</f>
        <v>0</v>
      </c>
    </row>
    <row r="27" spans="1:15" x14ac:dyDescent="0.2">
      <c r="A27" s="1">
        <f t="shared" ca="1" si="0"/>
        <v>27</v>
      </c>
      <c r="C27" s="77" t="s">
        <v>19</v>
      </c>
      <c r="D27" s="111" t="s">
        <v>39</v>
      </c>
      <c r="E27" s="85" t="s">
        <v>36</v>
      </c>
      <c r="F27" s="85"/>
      <c r="G27" s="85"/>
      <c r="H27" s="87">
        <f>'[1]F2 Gewinn'!$H$30</f>
        <v>10</v>
      </c>
      <c r="I27" s="125" t="str">
        <f>Curr&amp;"/AKh"</f>
        <v>€/AKh</v>
      </c>
      <c r="J27" s="112">
        <f>$H$27*$L$4*$O$4</f>
        <v>21</v>
      </c>
      <c r="K27" s="113">
        <f>$H$27*$L$4*$O$4</f>
        <v>21</v>
      </c>
      <c r="L27" s="109" t="s">
        <v>32</v>
      </c>
      <c r="M27" s="126" t="s">
        <v>32</v>
      </c>
      <c r="N27" s="88">
        <f>$H$27*$L$4*$O$4</f>
        <v>21</v>
      </c>
      <c r="O27" s="110">
        <f>$H$27*$L$4*$O$4</f>
        <v>21</v>
      </c>
    </row>
    <row r="28" spans="1:15" x14ac:dyDescent="0.2">
      <c r="A28" s="1">
        <f t="shared" ca="1" si="0"/>
        <v>28</v>
      </c>
      <c r="C28" s="114"/>
      <c r="D28" s="115" t="s">
        <v>40</v>
      </c>
      <c r="E28" s="97" t="s">
        <v>38</v>
      </c>
      <c r="F28" s="97"/>
      <c r="G28" s="97"/>
      <c r="H28" s="127">
        <f>'[1]F2 Gewinn'!$H$31</f>
        <v>12</v>
      </c>
      <c r="I28" s="97" t="str">
        <f>Curr&amp;"/AKh"</f>
        <v>€/AKh</v>
      </c>
      <c r="J28" s="98">
        <f>$H$28*$L$4*$N$4</f>
        <v>10.799999999999999</v>
      </c>
      <c r="K28" s="99">
        <f>$H$28*$L$4*$N$4</f>
        <v>10.799999999999999</v>
      </c>
      <c r="L28" s="98" t="s">
        <v>32</v>
      </c>
      <c r="M28" s="99">
        <f>$H$28*$L$4*$N$4</f>
        <v>10.799999999999999</v>
      </c>
      <c r="N28" s="128">
        <f>$H$28*$L$4*$N$4</f>
        <v>10.799999999999999</v>
      </c>
      <c r="O28" s="129">
        <f>$H$28*$L$4*$N$4</f>
        <v>10.799999999999999</v>
      </c>
    </row>
    <row r="29" spans="1:15" x14ac:dyDescent="0.2">
      <c r="A29" s="1">
        <f t="shared" ca="1" si="0"/>
        <v>29</v>
      </c>
      <c r="C29" s="77" t="s">
        <v>19</v>
      </c>
      <c r="D29" s="130" t="s">
        <v>41</v>
      </c>
      <c r="E29" s="73" t="s">
        <v>42</v>
      </c>
      <c r="F29" s="73"/>
      <c r="G29" s="131"/>
      <c r="H29" s="132">
        <f>'[1]F2 Gewinn'!$H$21</f>
        <v>225</v>
      </c>
      <c r="I29" s="72" t="str">
        <f>Curr&amp;"/ha"</f>
        <v>€/ha</v>
      </c>
      <c r="J29" s="74">
        <f>$H$29*$O$7*$L$7</f>
        <v>135</v>
      </c>
      <c r="K29" s="75">
        <f>$H$29*$O$7*$L$7</f>
        <v>135</v>
      </c>
      <c r="L29" s="74">
        <f>$H$29*$O$7*$L$7</f>
        <v>135</v>
      </c>
      <c r="M29" s="75">
        <f>$H$29*$O$7*$L$7</f>
        <v>135</v>
      </c>
      <c r="N29" s="105" t="s">
        <v>32</v>
      </c>
      <c r="O29" s="133" t="s">
        <v>32</v>
      </c>
    </row>
    <row r="30" spans="1:15" ht="15.75" thickBot="1" x14ac:dyDescent="0.25">
      <c r="A30" s="1">
        <f t="shared" ca="1" si="0"/>
        <v>30</v>
      </c>
      <c r="C30" s="77"/>
      <c r="D30" s="130"/>
      <c r="E30" s="111" t="s">
        <v>43</v>
      </c>
      <c r="F30" s="134"/>
      <c r="G30" s="135"/>
      <c r="H30" s="136">
        <f>'[1]F2 Gewinn'!$H$22</f>
        <v>250</v>
      </c>
      <c r="I30" s="137" t="str">
        <f>Curr&amp;"/ha"</f>
        <v>€/ha</v>
      </c>
      <c r="J30" s="138">
        <f>$H$30*$N$7*$L$7</f>
        <v>100</v>
      </c>
      <c r="K30" s="139">
        <f>$H$30*$N$7*$L$7</f>
        <v>100</v>
      </c>
      <c r="L30" s="138">
        <f>$H$30*$N$7*$L$7</f>
        <v>100</v>
      </c>
      <c r="M30" s="139">
        <f>$H$30*$N$7*$L$7</f>
        <v>100</v>
      </c>
      <c r="N30" s="140" t="s">
        <v>32</v>
      </c>
      <c r="O30" s="141">
        <f>$H$30*$N$7*$L$7</f>
        <v>100</v>
      </c>
    </row>
    <row r="31" spans="1:15" ht="15.75" thickTop="1" x14ac:dyDescent="0.2">
      <c r="A31" s="1">
        <f t="shared" ca="1" si="0"/>
        <v>31</v>
      </c>
      <c r="C31" s="142" t="s">
        <v>44</v>
      </c>
      <c r="D31" s="143" t="s">
        <v>45</v>
      </c>
      <c r="E31" s="144"/>
      <c r="F31" s="145" t="s">
        <v>46</v>
      </c>
      <c r="G31" s="144" t="str">
        <f>Unit</f>
        <v>ha</v>
      </c>
      <c r="H31" s="146"/>
      <c r="I31" s="146"/>
      <c r="J31" s="147">
        <f t="shared" ref="J31:O31" si="6">J12-SUM(J13:J30)</f>
        <v>26.409402407407356</v>
      </c>
      <c r="K31" s="148">
        <f t="shared" si="6"/>
        <v>5.8518730498517471</v>
      </c>
      <c r="L31" s="147">
        <f t="shared" si="6"/>
        <v>88.487724653925966</v>
      </c>
      <c r="M31" s="148">
        <f t="shared" si="6"/>
        <v>77.687724653926011</v>
      </c>
      <c r="N31" s="147">
        <f t="shared" si="6"/>
        <v>201.68772465392601</v>
      </c>
      <c r="O31" s="149">
        <f t="shared" si="6"/>
        <v>101.68772465392601</v>
      </c>
    </row>
    <row r="32" spans="1:15" x14ac:dyDescent="0.2">
      <c r="A32" s="1">
        <f t="shared" ca="1" si="0"/>
        <v>32</v>
      </c>
      <c r="C32" s="150" t="s">
        <v>47</v>
      </c>
      <c r="D32" s="151" t="s">
        <v>48</v>
      </c>
      <c r="E32" s="152"/>
      <c r="F32" s="153" t="s">
        <v>46</v>
      </c>
      <c r="G32" s="152" t="str">
        <f>Unit</f>
        <v>ha</v>
      </c>
      <c r="H32" s="154"/>
      <c r="I32" s="154"/>
      <c r="J32" s="155">
        <f>L5+L6</f>
        <v>1076.9619587407406</v>
      </c>
      <c r="K32" s="156">
        <f>L5*O5+L6*O6</f>
        <v>783.28296791851847</v>
      </c>
      <c r="L32" s="155">
        <f>L3+L4</f>
        <v>12.000000000000002</v>
      </c>
      <c r="M32" s="156">
        <f>L3*O3+L4*O4</f>
        <v>11.100000000000001</v>
      </c>
      <c r="N32" s="155">
        <f>L7</f>
        <v>1</v>
      </c>
      <c r="O32" s="157">
        <f>L7*O7</f>
        <v>0.6</v>
      </c>
    </row>
    <row r="33" spans="1:15" ht="15.75" thickBot="1" x14ac:dyDescent="0.25">
      <c r="A33" s="1">
        <f t="shared" ca="1" si="0"/>
        <v>33</v>
      </c>
      <c r="C33" s="158" t="s">
        <v>44</v>
      </c>
      <c r="D33" s="159" t="s">
        <v>49</v>
      </c>
      <c r="E33" s="160"/>
      <c r="F33" s="161" t="s">
        <v>46</v>
      </c>
      <c r="G33" s="159" t="s">
        <v>50</v>
      </c>
      <c r="H33" s="162"/>
      <c r="I33" s="162"/>
      <c r="J33" s="163">
        <f t="shared" ref="J33:O33" si="7">IF(J32=0,0,J31/J32)</f>
        <v>2.4522131160776638E-2</v>
      </c>
      <c r="K33" s="164">
        <f t="shared" si="7"/>
        <v>7.4709565885268834E-3</v>
      </c>
      <c r="L33" s="165">
        <f t="shared" si="7"/>
        <v>7.373977054493829</v>
      </c>
      <c r="M33" s="166">
        <f t="shared" si="7"/>
        <v>6.9988941129663065</v>
      </c>
      <c r="N33" s="165">
        <f t="shared" si="7"/>
        <v>201.68772465392601</v>
      </c>
      <c r="O33" s="167">
        <f t="shared" si="7"/>
        <v>169.4795410898767</v>
      </c>
    </row>
    <row r="34" spans="1:15" ht="15.75" thickTop="1" x14ac:dyDescent="0.2"/>
  </sheetData>
  <pageMargins left="0.78740157480314965" right="0.78740157480314965" top="0.78740157480314965" bottom="0.64" header="0.23622047244094491" footer="0.39370078740157483"/>
  <pageSetup paperSize="9" scale="95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6.3 factor input</vt:lpstr>
      <vt:lpstr>'6.3 factor input'!Print_Area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2019-09-05T14:13:27Z</dcterms:created>
  <dcterms:modified xsi:type="dcterms:W3CDTF">2019-09-05T14:14:18Z</dcterms:modified>
</cp:coreProperties>
</file>